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20730" windowHeight="11760" tabRatio="836" activeTab="3"/>
  </bookViews>
  <sheets>
    <sheet name="LBP FORM NO 1" sheetId="51" r:id="rId1"/>
    <sheet name="Mayor's Office (2)" sheetId="20" r:id="rId2"/>
    <sheet name="SB Legislative (2)" sheetId="21" r:id="rId3"/>
    <sheet name="SB Secretariat (2)" sheetId="22" r:id="rId4"/>
    <sheet name="MPDC (2)" sheetId="23" r:id="rId5"/>
    <sheet name="LCR (2)" sheetId="24" r:id="rId6"/>
    <sheet name="MBO (2)" sheetId="25" r:id="rId7"/>
    <sheet name="Accounting Office (2)" sheetId="26" r:id="rId8"/>
    <sheet name="Treasurer's Office (2)" sheetId="27" r:id="rId9"/>
    <sheet name="Assessor's Office (2)" sheetId="28" r:id="rId10"/>
    <sheet name="Engineering Office (2)" sheetId="29" r:id="rId11"/>
    <sheet name="Economic (2)" sheetId="30" r:id="rId12"/>
    <sheet name="Agriculture (3)" sheetId="47" r:id="rId13"/>
    <sheet name="MENRO" sheetId="31" r:id="rId14"/>
    <sheet name="Health  (2)" sheetId="32" r:id="rId15"/>
    <sheet name="MSWD (2)" sheetId="33" r:id="rId16"/>
    <sheet name="DILG (2)" sheetId="37" r:id="rId17"/>
    <sheet name="PNP" sheetId="41" r:id="rId18"/>
    <sheet name="MCTC (2)" sheetId="38" r:id="rId19"/>
    <sheet name="COA (2)" sheetId="39" r:id="rId20"/>
    <sheet name="BOF" sheetId="42" r:id="rId21"/>
    <sheet name="National Office (2)" sheetId="40" r:id="rId22"/>
    <sheet name="POPS" sheetId="46" r:id="rId23"/>
    <sheet name="POPS (2)" sheetId="50" r:id="rId24"/>
    <sheet name="20%" sheetId="48" r:id="rId25"/>
    <sheet name="5%" sheetId="49" r:id="rId26"/>
    <sheet name="SPA" sheetId="43" r:id="rId27"/>
    <sheet name="Sheet1 (2)" sheetId="45" r:id="rId28"/>
  </sheets>
  <externalReferences>
    <externalReference r:id="rId29"/>
    <externalReference r:id="rId30"/>
  </externalReferenc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3" i="51" l="1"/>
  <c r="I342" i="51"/>
  <c r="I343" i="51" s="1"/>
  <c r="H342" i="51"/>
  <c r="G342" i="51"/>
  <c r="K340" i="51"/>
  <c r="J340" i="51"/>
  <c r="K339" i="51"/>
  <c r="J339" i="51"/>
  <c r="K338" i="51"/>
  <c r="J338" i="51"/>
  <c r="K337" i="51"/>
  <c r="J337" i="51"/>
  <c r="K336" i="51"/>
  <c r="K342" i="51" s="1"/>
  <c r="J336" i="51"/>
  <c r="J342" i="51" s="1"/>
  <c r="K334" i="51"/>
  <c r="I334" i="51"/>
  <c r="H334" i="51"/>
  <c r="G334" i="51"/>
  <c r="K333" i="51"/>
  <c r="J333" i="51"/>
  <c r="J334" i="51" s="1"/>
  <c r="I330" i="51"/>
  <c r="H330" i="51"/>
  <c r="H343" i="51" s="1"/>
  <c r="G330" i="51"/>
  <c r="K329" i="51"/>
  <c r="J329" i="51"/>
  <c r="K328" i="51"/>
  <c r="J328" i="51"/>
  <c r="K327" i="51"/>
  <c r="J327" i="51"/>
  <c r="K326" i="51"/>
  <c r="J326" i="51"/>
  <c r="K325" i="51"/>
  <c r="J325" i="51"/>
  <c r="K324" i="51"/>
  <c r="J324" i="51"/>
  <c r="K323" i="51"/>
  <c r="J323" i="51"/>
  <c r="K322" i="51"/>
  <c r="J322" i="51"/>
  <c r="K321" i="51"/>
  <c r="J321" i="51"/>
  <c r="K320" i="51"/>
  <c r="J320" i="51"/>
  <c r="K319" i="51"/>
  <c r="J319" i="51"/>
  <c r="K318" i="51"/>
  <c r="J318" i="51"/>
  <c r="K317" i="51"/>
  <c r="J317" i="51"/>
  <c r="K316" i="51"/>
  <c r="J316" i="51"/>
  <c r="J315" i="51"/>
  <c r="J314" i="51"/>
  <c r="J313" i="51"/>
  <c r="J312" i="51"/>
  <c r="K311" i="51"/>
  <c r="J311" i="51"/>
  <c r="K310" i="51"/>
  <c r="J310" i="51"/>
  <c r="K309" i="51"/>
  <c r="J309" i="51"/>
  <c r="J308" i="51"/>
  <c r="K307" i="51"/>
  <c r="J307" i="51"/>
  <c r="K306" i="51"/>
  <c r="J306" i="51"/>
  <c r="K305" i="51"/>
  <c r="J305" i="51"/>
  <c r="K295" i="51"/>
  <c r="J295" i="51"/>
  <c r="K294" i="51"/>
  <c r="J294" i="51"/>
  <c r="K293" i="51"/>
  <c r="J293" i="51"/>
  <c r="J292" i="51"/>
  <c r="K291" i="51"/>
  <c r="J291" i="51"/>
  <c r="K290" i="51"/>
  <c r="J290" i="51"/>
  <c r="K289" i="51"/>
  <c r="J289" i="51"/>
  <c r="K288" i="51"/>
  <c r="J288" i="51"/>
  <c r="K287" i="51"/>
  <c r="J287" i="51"/>
  <c r="J286" i="51"/>
  <c r="K285" i="51"/>
  <c r="J285" i="51"/>
  <c r="K284" i="51"/>
  <c r="J284" i="51"/>
  <c r="K283" i="51"/>
  <c r="J283" i="51"/>
  <c r="K282" i="51"/>
  <c r="J282" i="51"/>
  <c r="K281" i="51"/>
  <c r="J281" i="51"/>
  <c r="K280" i="51"/>
  <c r="J280" i="51"/>
  <c r="K279" i="51"/>
  <c r="J279" i="51"/>
  <c r="J278" i="51"/>
  <c r="K277" i="51"/>
  <c r="K276" i="51"/>
  <c r="K275" i="51"/>
  <c r="K274" i="51"/>
  <c r="K273" i="51"/>
  <c r="J272" i="51"/>
  <c r="K271" i="51"/>
  <c r="K270" i="51"/>
  <c r="J269" i="51"/>
  <c r="K268" i="51"/>
  <c r="J268" i="51"/>
  <c r="K267" i="51"/>
  <c r="J267" i="51"/>
  <c r="K266" i="51"/>
  <c r="J266" i="51"/>
  <c r="K265" i="51"/>
  <c r="J265" i="51"/>
  <c r="K264" i="51"/>
  <c r="J264" i="51"/>
  <c r="K263" i="51"/>
  <c r="K330" i="51" s="1"/>
  <c r="J263" i="51"/>
  <c r="K262" i="51"/>
  <c r="J262" i="51"/>
  <c r="K261" i="51"/>
  <c r="J261" i="51"/>
  <c r="K260" i="51"/>
  <c r="J260" i="51"/>
  <c r="K259" i="51"/>
  <c r="J259" i="51"/>
  <c r="K258" i="51"/>
  <c r="J258" i="51"/>
  <c r="K257" i="51"/>
  <c r="J257" i="51"/>
  <c r="K256" i="51"/>
  <c r="J256" i="51"/>
  <c r="K255" i="51"/>
  <c r="J255" i="51"/>
  <c r="K254" i="51"/>
  <c r="J254" i="51"/>
  <c r="K246" i="51"/>
  <c r="J246" i="51"/>
  <c r="K245" i="51"/>
  <c r="J245" i="51"/>
  <c r="K244" i="51"/>
  <c r="J244" i="51"/>
  <c r="K243" i="51"/>
  <c r="J243" i="51"/>
  <c r="K242" i="51"/>
  <c r="J242" i="51"/>
  <c r="K241" i="51"/>
  <c r="J241" i="51"/>
  <c r="K240" i="51"/>
  <c r="J240" i="51"/>
  <c r="K239" i="51"/>
  <c r="J239" i="51"/>
  <c r="K238" i="51"/>
  <c r="J238" i="51"/>
  <c r="K237" i="51"/>
  <c r="J237" i="51"/>
  <c r="K236" i="51"/>
  <c r="J236" i="51"/>
  <c r="K235" i="51"/>
  <c r="J235" i="51"/>
  <c r="K234" i="51"/>
  <c r="J234" i="51"/>
  <c r="K233" i="51"/>
  <c r="J233" i="51"/>
  <c r="K232" i="51"/>
  <c r="J232" i="51"/>
  <c r="K231" i="51"/>
  <c r="J231" i="51"/>
  <c r="K230" i="51"/>
  <c r="J230" i="51"/>
  <c r="K229" i="51"/>
  <c r="J229" i="51"/>
  <c r="K228" i="51"/>
  <c r="J228" i="51"/>
  <c r="K227" i="51"/>
  <c r="J227" i="51"/>
  <c r="K226" i="51"/>
  <c r="J226" i="51"/>
  <c r="K225" i="51"/>
  <c r="J225" i="51"/>
  <c r="K224" i="51"/>
  <c r="J224" i="51"/>
  <c r="K223" i="51"/>
  <c r="J223" i="51"/>
  <c r="K222" i="51"/>
  <c r="K221" i="51"/>
  <c r="J221" i="51"/>
  <c r="J220" i="51"/>
  <c r="K219" i="51"/>
  <c r="J219" i="51"/>
  <c r="K218" i="51"/>
  <c r="J218" i="51"/>
  <c r="K217" i="51"/>
  <c r="J217" i="51"/>
  <c r="K216" i="51"/>
  <c r="J216" i="51"/>
  <c r="K215" i="51"/>
  <c r="J215" i="51"/>
  <c r="K214" i="51"/>
  <c r="J214" i="51"/>
  <c r="K213" i="51"/>
  <c r="J213" i="51"/>
  <c r="K212" i="51"/>
  <c r="J212" i="51"/>
  <c r="K211" i="51"/>
  <c r="J211" i="51"/>
  <c r="K210" i="51"/>
  <c r="J210" i="51"/>
  <c r="K209" i="51"/>
  <c r="J209" i="51"/>
  <c r="K208" i="51"/>
  <c r="J208" i="51"/>
  <c r="K207" i="51"/>
  <c r="J207" i="51"/>
  <c r="K206" i="51"/>
  <c r="J206" i="51"/>
  <c r="K205" i="51"/>
  <c r="J205" i="51"/>
  <c r="K204" i="51"/>
  <c r="J204" i="51"/>
  <c r="J203" i="51"/>
  <c r="K192" i="51"/>
  <c r="J192" i="51"/>
  <c r="K191" i="51"/>
  <c r="J191" i="51"/>
  <c r="K190" i="51"/>
  <c r="J190" i="51"/>
  <c r="K189" i="51"/>
  <c r="J189" i="51"/>
  <c r="K188" i="51"/>
  <c r="J188" i="51"/>
  <c r="K187" i="51"/>
  <c r="J187" i="51"/>
  <c r="K186" i="51"/>
  <c r="J186" i="51"/>
  <c r="K185" i="51"/>
  <c r="J185" i="51"/>
  <c r="J184" i="51"/>
  <c r="K183" i="51"/>
  <c r="J183" i="51"/>
  <c r="K182" i="51"/>
  <c r="J182" i="51"/>
  <c r="K181" i="51"/>
  <c r="J181" i="51"/>
  <c r="K180" i="51"/>
  <c r="K179" i="51"/>
  <c r="J179" i="51"/>
  <c r="J178" i="51"/>
  <c r="J177" i="51"/>
  <c r="J176" i="51"/>
  <c r="K175" i="51"/>
  <c r="J175" i="51"/>
  <c r="K174" i="51"/>
  <c r="J174" i="51"/>
  <c r="K173" i="51"/>
  <c r="J173" i="51"/>
  <c r="K172" i="51"/>
  <c r="K171" i="51"/>
  <c r="J171" i="51"/>
  <c r="J170" i="51"/>
  <c r="K169" i="51"/>
  <c r="J169" i="51"/>
  <c r="K168" i="51"/>
  <c r="J168" i="51"/>
  <c r="K167" i="51"/>
  <c r="J167" i="51"/>
  <c r="K166" i="51"/>
  <c r="J166" i="51"/>
  <c r="K165" i="51"/>
  <c r="J165" i="51"/>
  <c r="K164" i="51"/>
  <c r="J164" i="51"/>
  <c r="K163" i="51"/>
  <c r="J163" i="51"/>
  <c r="K162" i="51"/>
  <c r="J162" i="51"/>
  <c r="K161" i="51"/>
  <c r="J161" i="51"/>
  <c r="K160" i="51"/>
  <c r="J160" i="51"/>
  <c r="K159" i="51"/>
  <c r="J159" i="51"/>
  <c r="K158" i="51"/>
  <c r="J158" i="51"/>
  <c r="J157" i="51"/>
  <c r="K156" i="51"/>
  <c r="J156" i="51"/>
  <c r="K149" i="51"/>
  <c r="J149" i="51"/>
  <c r="K147" i="51"/>
  <c r="J147" i="51"/>
  <c r="K146" i="51"/>
  <c r="K145" i="51"/>
  <c r="K144" i="51"/>
  <c r="K143" i="51"/>
  <c r="K142" i="51"/>
  <c r="J142" i="51"/>
  <c r="K141" i="51"/>
  <c r="J141" i="51"/>
  <c r="K140" i="51"/>
  <c r="J140" i="51"/>
  <c r="K138" i="51"/>
  <c r="J138" i="51"/>
  <c r="K136" i="51"/>
  <c r="J136" i="51"/>
  <c r="K135" i="51"/>
  <c r="K134" i="51"/>
  <c r="J134" i="51"/>
  <c r="K133" i="51"/>
  <c r="J133" i="51"/>
  <c r="K132" i="51"/>
  <c r="J132" i="51"/>
  <c r="K131" i="51"/>
  <c r="J131" i="51"/>
  <c r="K130" i="51"/>
  <c r="J130" i="51"/>
  <c r="K129" i="51"/>
  <c r="J129" i="51"/>
  <c r="K128" i="51"/>
  <c r="J128" i="51"/>
  <c r="K127" i="51"/>
  <c r="K126" i="51"/>
  <c r="J126" i="51"/>
  <c r="K125" i="51"/>
  <c r="J125" i="51"/>
  <c r="K124" i="51"/>
  <c r="J124" i="51"/>
  <c r="K123" i="51"/>
  <c r="J123" i="51"/>
  <c r="K122" i="51"/>
  <c r="J122" i="51"/>
  <c r="K121" i="51"/>
  <c r="J121" i="51"/>
  <c r="K120" i="51"/>
  <c r="J120" i="51"/>
  <c r="C120" i="51"/>
  <c r="K119" i="51"/>
  <c r="J119" i="51"/>
  <c r="K118" i="51"/>
  <c r="J118" i="51"/>
  <c r="K117" i="51"/>
  <c r="J117" i="51"/>
  <c r="K116" i="51"/>
  <c r="J116" i="51"/>
  <c r="K115" i="51"/>
  <c r="J115" i="51"/>
  <c r="J114" i="51"/>
  <c r="J113" i="51"/>
  <c r="J112" i="51"/>
  <c r="K111" i="51"/>
  <c r="J111" i="51"/>
  <c r="J110" i="51"/>
  <c r="K109" i="51"/>
  <c r="J109" i="51"/>
  <c r="K108" i="51"/>
  <c r="J108" i="51"/>
  <c r="K107" i="51"/>
  <c r="J107" i="51"/>
  <c r="K106" i="51"/>
  <c r="J106" i="51"/>
  <c r="J330" i="51" s="1"/>
  <c r="K105" i="51"/>
  <c r="J105" i="51"/>
  <c r="K104" i="51"/>
  <c r="J104" i="51"/>
  <c r="K103" i="51"/>
  <c r="J103" i="51"/>
  <c r="I89" i="51"/>
  <c r="H89" i="51"/>
  <c r="G89" i="51"/>
  <c r="K88" i="51"/>
  <c r="J88" i="51"/>
  <c r="J87" i="51"/>
  <c r="K85" i="51"/>
  <c r="J85" i="51"/>
  <c r="K84" i="51"/>
  <c r="J84" i="51"/>
  <c r="K83" i="51"/>
  <c r="J83" i="51"/>
  <c r="K82" i="51"/>
  <c r="J82" i="51"/>
  <c r="K80" i="51"/>
  <c r="J80" i="51"/>
  <c r="K79" i="51"/>
  <c r="J79" i="51"/>
  <c r="K78" i="51"/>
  <c r="J78" i="51"/>
  <c r="K77" i="51"/>
  <c r="J77" i="51"/>
  <c r="K76" i="51"/>
  <c r="J76" i="51"/>
  <c r="J89" i="51" s="1"/>
  <c r="K75" i="51"/>
  <c r="J75" i="51"/>
  <c r="J74" i="51"/>
  <c r="K73" i="51"/>
  <c r="J73" i="51"/>
  <c r="K72" i="51"/>
  <c r="J72" i="51"/>
  <c r="K71" i="51"/>
  <c r="J71" i="51"/>
  <c r="K70" i="51"/>
  <c r="J70" i="51"/>
  <c r="K69" i="51"/>
  <c r="J69" i="51"/>
  <c r="K68" i="51"/>
  <c r="J68" i="51"/>
  <c r="K66" i="51"/>
  <c r="K89" i="51" s="1"/>
  <c r="J66" i="51"/>
  <c r="K50" i="51"/>
  <c r="K37" i="51"/>
  <c r="J37" i="51"/>
  <c r="I37" i="51"/>
  <c r="I50" i="51" s="1"/>
  <c r="H37" i="51"/>
  <c r="H50" i="51" s="1"/>
  <c r="H344" i="51" s="1"/>
  <c r="G37" i="51"/>
  <c r="G50" i="51" s="1"/>
  <c r="G344" i="51" s="1"/>
  <c r="J28" i="51"/>
  <c r="K26" i="51"/>
  <c r="I26" i="51"/>
  <c r="H26" i="51"/>
  <c r="G26" i="51"/>
  <c r="J25" i="51"/>
  <c r="J24" i="51"/>
  <c r="J23" i="51"/>
  <c r="J22" i="51"/>
  <c r="J26" i="51" s="1"/>
  <c r="K20" i="51"/>
  <c r="I20" i="51"/>
  <c r="H20" i="51"/>
  <c r="G20" i="51"/>
  <c r="J19" i="51"/>
  <c r="J20" i="51" s="1"/>
  <c r="J18" i="51"/>
  <c r="J11" i="51"/>
  <c r="I344" i="51" l="1"/>
  <c r="J343" i="51"/>
  <c r="K343" i="51"/>
  <c r="J50" i="51"/>
  <c r="J43" i="50" l="1"/>
  <c r="F43" i="50"/>
  <c r="F53" i="50" s="1"/>
  <c r="J52" i="50"/>
  <c r="F52" i="50"/>
  <c r="H43" i="50"/>
  <c r="H53" i="50" s="1"/>
  <c r="G43" i="50"/>
  <c r="G53" i="50" s="1"/>
  <c r="I40" i="50"/>
  <c r="I39" i="50"/>
  <c r="I38" i="50"/>
  <c r="I37" i="50"/>
  <c r="I32" i="50"/>
  <c r="I31" i="50"/>
  <c r="I30" i="50"/>
  <c r="I29" i="50"/>
  <c r="I28" i="50"/>
  <c r="I26" i="50"/>
  <c r="I25" i="50"/>
  <c r="I24" i="50"/>
  <c r="I18" i="50"/>
  <c r="I15" i="50"/>
  <c r="J12" i="43"/>
  <c r="J13" i="43"/>
  <c r="J14" i="43"/>
  <c r="J15" i="43"/>
  <c r="J16" i="43"/>
  <c r="J53" i="50" l="1"/>
  <c r="I43" i="50"/>
  <c r="I53" i="50" s="1"/>
  <c r="J123" i="32"/>
  <c r="J101" i="33" l="1"/>
  <c r="I76" i="47" l="1"/>
  <c r="J87" i="47"/>
  <c r="J36" i="27"/>
  <c r="J70" i="23"/>
  <c r="I54" i="23"/>
  <c r="I37" i="33" l="1"/>
  <c r="I53" i="29" l="1"/>
  <c r="I72" i="47"/>
  <c r="I71" i="47"/>
  <c r="I70" i="47"/>
  <c r="I69" i="47"/>
  <c r="I68" i="47"/>
  <c r="I122" i="32"/>
  <c r="I121" i="32"/>
  <c r="I120" i="32"/>
  <c r="I100" i="33"/>
  <c r="I99" i="33"/>
  <c r="I98" i="33"/>
  <c r="I97" i="33"/>
  <c r="I96" i="33"/>
  <c r="I95" i="33"/>
  <c r="H73" i="47"/>
  <c r="G73" i="47"/>
  <c r="F73" i="47"/>
  <c r="J73" i="47"/>
  <c r="J37" i="31"/>
  <c r="J64" i="29"/>
  <c r="F101" i="48" l="1"/>
  <c r="G101" i="48"/>
  <c r="H101" i="48"/>
  <c r="H17" i="43"/>
  <c r="I16" i="43"/>
  <c r="G17" i="43"/>
  <c r="I58" i="23" l="1"/>
  <c r="I123" i="20" l="1"/>
  <c r="H124" i="20"/>
  <c r="I37" i="46"/>
  <c r="I11" i="48" l="1"/>
  <c r="I12" i="48"/>
  <c r="J129" i="48"/>
  <c r="I129" i="48"/>
  <c r="H129" i="48"/>
  <c r="G129" i="48"/>
  <c r="F129" i="48"/>
  <c r="J101" i="48"/>
  <c r="J90" i="48"/>
  <c r="J65" i="48"/>
  <c r="J56" i="48"/>
  <c r="J36" i="48"/>
  <c r="I83" i="48"/>
  <c r="I82" i="48"/>
  <c r="I81" i="48"/>
  <c r="I80" i="48"/>
  <c r="I69" i="48"/>
  <c r="I68" i="48"/>
  <c r="I67" i="48"/>
  <c r="J108" i="48" l="1"/>
  <c r="J131" i="48" s="1"/>
  <c r="I28" i="48"/>
  <c r="I29" i="48"/>
  <c r="I19" i="49"/>
  <c r="I18" i="49"/>
  <c r="H37" i="49"/>
  <c r="I36" i="49"/>
  <c r="G37" i="49"/>
  <c r="J37" i="49"/>
  <c r="J30" i="49"/>
  <c r="I39" i="49"/>
  <c r="H30" i="49"/>
  <c r="G30" i="49"/>
  <c r="F30" i="49"/>
  <c r="F37" i="49"/>
  <c r="I32" i="49"/>
  <c r="I33" i="49"/>
  <c r="I34" i="49"/>
  <c r="I35" i="49"/>
  <c r="I25" i="49"/>
  <c r="I26" i="49"/>
  <c r="I27" i="49"/>
  <c r="I28" i="49"/>
  <c r="I29" i="49"/>
  <c r="I24" i="49"/>
  <c r="I23" i="49"/>
  <c r="I12" i="49"/>
  <c r="I13" i="49"/>
  <c r="I14" i="49"/>
  <c r="I15" i="49"/>
  <c r="I16" i="49"/>
  <c r="I17" i="49"/>
  <c r="I20" i="49"/>
  <c r="I21" i="49"/>
  <c r="I22" i="49"/>
  <c r="I9" i="49"/>
  <c r="I10" i="49"/>
  <c r="J51" i="46"/>
  <c r="H42" i="46"/>
  <c r="G42" i="46"/>
  <c r="G52" i="46" s="1"/>
  <c r="F42" i="46"/>
  <c r="J42" i="46"/>
  <c r="F51" i="46"/>
  <c r="I23" i="46"/>
  <c r="H56" i="48"/>
  <c r="F56" i="48"/>
  <c r="G56" i="48"/>
  <c r="H65" i="48"/>
  <c r="H36" i="48"/>
  <c r="G36" i="48"/>
  <c r="F36" i="48"/>
  <c r="G65" i="48"/>
  <c r="F65" i="48"/>
  <c r="H90" i="48"/>
  <c r="G90" i="48"/>
  <c r="F90" i="48"/>
  <c r="I34" i="48"/>
  <c r="I55" i="48"/>
  <c r="I96" i="48"/>
  <c r="I97" i="48"/>
  <c r="I98" i="48"/>
  <c r="I99" i="48"/>
  <c r="I93" i="48"/>
  <c r="I84" i="48"/>
  <c r="I85" i="48"/>
  <c r="I86" i="48"/>
  <c r="I87" i="48"/>
  <c r="I88" i="48"/>
  <c r="I89" i="48"/>
  <c r="I58" i="48"/>
  <c r="I59" i="48"/>
  <c r="I62" i="48"/>
  <c r="I63" i="48"/>
  <c r="I46" i="48"/>
  <c r="I47" i="48"/>
  <c r="I50" i="48"/>
  <c r="I54" i="48"/>
  <c r="I13" i="48"/>
  <c r="I35" i="48"/>
  <c r="I33" i="48"/>
  <c r="I32" i="48"/>
  <c r="I31" i="48"/>
  <c r="I14" i="48"/>
  <c r="I15" i="48"/>
  <c r="F107" i="48"/>
  <c r="F38" i="49" l="1"/>
  <c r="F40" i="49" s="1"/>
  <c r="F52" i="46"/>
  <c r="I37" i="49"/>
  <c r="I36" i="48"/>
  <c r="I90" i="48"/>
  <c r="I101" i="48"/>
  <c r="I65" i="48"/>
  <c r="I56" i="48"/>
  <c r="G108" i="48"/>
  <c r="G131" i="48" s="1"/>
  <c r="I30" i="49"/>
  <c r="J38" i="49"/>
  <c r="J40" i="49" s="1"/>
  <c r="G38" i="49"/>
  <c r="G40" i="49" s="1"/>
  <c r="H38" i="49"/>
  <c r="H40" i="49" s="1"/>
  <c r="F108" i="48"/>
  <c r="F131" i="48" s="1"/>
  <c r="F12" i="43" s="1"/>
  <c r="H108" i="48"/>
  <c r="H131" i="48" s="1"/>
  <c r="J17" i="43"/>
  <c r="H52" i="46"/>
  <c r="I28" i="46"/>
  <c r="I40" i="46"/>
  <c r="I39" i="46"/>
  <c r="I38" i="46"/>
  <c r="I32" i="46"/>
  <c r="I31" i="46"/>
  <c r="I30" i="46"/>
  <c r="I26" i="46"/>
  <c r="I29" i="46"/>
  <c r="I15" i="46"/>
  <c r="I25" i="46"/>
  <c r="I24" i="46"/>
  <c r="I18" i="46"/>
  <c r="F13" i="43" l="1"/>
  <c r="I108" i="48"/>
  <c r="I131" i="48" s="1"/>
  <c r="I38" i="49"/>
  <c r="I40" i="49" s="1"/>
  <c r="I42" i="46"/>
  <c r="I52" i="46" s="1"/>
  <c r="H31" i="31"/>
  <c r="I79" i="23"/>
  <c r="H123" i="32"/>
  <c r="I34" i="37"/>
  <c r="I33" i="37"/>
  <c r="I70" i="33"/>
  <c r="I66" i="32"/>
  <c r="I78" i="32"/>
  <c r="I77" i="32"/>
  <c r="I129" i="32"/>
  <c r="I128" i="32"/>
  <c r="I127" i="32"/>
  <c r="I118" i="32"/>
  <c r="I117" i="32"/>
  <c r="I119" i="32"/>
  <c r="I95" i="32"/>
  <c r="I88" i="32"/>
  <c r="I86" i="32"/>
  <c r="I85" i="32"/>
  <c r="I84" i="32"/>
  <c r="H85" i="23"/>
  <c r="G85" i="23"/>
  <c r="F85" i="23"/>
  <c r="J68" i="22"/>
  <c r="F124" i="20"/>
  <c r="J25" i="37"/>
  <c r="J162" i="20"/>
  <c r="J40" i="31"/>
  <c r="H27" i="41" l="1"/>
  <c r="G27" i="41"/>
  <c r="F27" i="41"/>
  <c r="I26" i="41"/>
  <c r="I27" i="41" s="1"/>
  <c r="J130" i="32"/>
  <c r="J85" i="27"/>
  <c r="J85" i="23"/>
  <c r="K1" i="22"/>
  <c r="I78" i="22"/>
  <c r="I74" i="22"/>
  <c r="I77" i="22"/>
  <c r="J79" i="22"/>
  <c r="I73" i="22"/>
  <c r="I72" i="22"/>
  <c r="J28" i="31" l="1"/>
  <c r="J22" i="31"/>
  <c r="J23" i="31"/>
  <c r="J24" i="31"/>
  <c r="J25" i="31"/>
  <c r="J18" i="31"/>
  <c r="J19" i="31"/>
  <c r="J20" i="31"/>
  <c r="J12" i="31"/>
  <c r="J13" i="31"/>
  <c r="J14" i="31"/>
  <c r="J15" i="31"/>
  <c r="J10" i="31"/>
  <c r="H87" i="47"/>
  <c r="G87" i="47"/>
  <c r="F87" i="47"/>
  <c r="I84" i="47"/>
  <c r="I82" i="47"/>
  <c r="I81" i="47"/>
  <c r="I78" i="47"/>
  <c r="I77" i="47"/>
  <c r="I66" i="47"/>
  <c r="I64" i="47"/>
  <c r="I62" i="47"/>
  <c r="I61" i="47"/>
  <c r="I60" i="47"/>
  <c r="I59" i="47"/>
  <c r="H58" i="47"/>
  <c r="G58" i="47"/>
  <c r="F58" i="47"/>
  <c r="I57" i="47"/>
  <c r="I56" i="47"/>
  <c r="I55" i="47"/>
  <c r="H54" i="47"/>
  <c r="G54" i="47"/>
  <c r="F54" i="47"/>
  <c r="I53" i="47"/>
  <c r="I51" i="47"/>
  <c r="J32" i="47"/>
  <c r="I32" i="47"/>
  <c r="J29" i="47"/>
  <c r="I29" i="47"/>
  <c r="J28" i="47"/>
  <c r="I28" i="47"/>
  <c r="J27" i="47"/>
  <c r="I27" i="47"/>
  <c r="J26" i="47"/>
  <c r="I26" i="47"/>
  <c r="H25" i="47"/>
  <c r="G25" i="47"/>
  <c r="F25" i="47"/>
  <c r="J24" i="47"/>
  <c r="I24" i="47"/>
  <c r="J23" i="47"/>
  <c r="I23" i="47"/>
  <c r="J22" i="47"/>
  <c r="I22" i="47"/>
  <c r="I21" i="47"/>
  <c r="I20" i="47"/>
  <c r="J19" i="47"/>
  <c r="I19" i="47"/>
  <c r="J18" i="47"/>
  <c r="I18" i="47"/>
  <c r="J17" i="47"/>
  <c r="I17" i="47"/>
  <c r="J16" i="47"/>
  <c r="I16" i="47"/>
  <c r="H15" i="47"/>
  <c r="G15" i="47"/>
  <c r="F15" i="47"/>
  <c r="J14" i="47"/>
  <c r="I14" i="47"/>
  <c r="J29" i="33"/>
  <c r="J23" i="33"/>
  <c r="J24" i="33"/>
  <c r="J25" i="33"/>
  <c r="J26" i="33"/>
  <c r="J19" i="33"/>
  <c r="J20" i="33"/>
  <c r="J21" i="33"/>
  <c r="J13" i="33"/>
  <c r="J14" i="33"/>
  <c r="J15" i="33"/>
  <c r="J16" i="33"/>
  <c r="J11" i="33"/>
  <c r="J32" i="32"/>
  <c r="J26" i="32"/>
  <c r="J27" i="32"/>
  <c r="J28" i="32"/>
  <c r="J29" i="32"/>
  <c r="J22" i="32"/>
  <c r="J23" i="32"/>
  <c r="J24" i="32"/>
  <c r="J20" i="32"/>
  <c r="J13" i="32"/>
  <c r="J14" i="32"/>
  <c r="J15" i="32"/>
  <c r="J16" i="32"/>
  <c r="J17" i="32"/>
  <c r="J18" i="32"/>
  <c r="J11" i="32"/>
  <c r="J24" i="30"/>
  <c r="J19" i="30"/>
  <c r="J20" i="30"/>
  <c r="J21" i="30"/>
  <c r="J22" i="30"/>
  <c r="J15" i="30"/>
  <c r="J16" i="30"/>
  <c r="J17" i="30"/>
  <c r="J14" i="30"/>
  <c r="J13" i="30"/>
  <c r="J12" i="30"/>
  <c r="J10" i="30"/>
  <c r="J32" i="29"/>
  <c r="J26" i="29"/>
  <c r="J27" i="29"/>
  <c r="J28" i="29"/>
  <c r="J29" i="29"/>
  <c r="J22" i="29"/>
  <c r="J23" i="29"/>
  <c r="J24" i="29"/>
  <c r="J15" i="29"/>
  <c r="J16" i="29"/>
  <c r="J17" i="29"/>
  <c r="J18" i="29"/>
  <c r="J13" i="29"/>
  <c r="J31" i="28"/>
  <c r="J25" i="28"/>
  <c r="J26" i="28"/>
  <c r="J27" i="28"/>
  <c r="J28" i="28"/>
  <c r="J21" i="28"/>
  <c r="J22" i="28"/>
  <c r="J23" i="28"/>
  <c r="J15" i="28"/>
  <c r="J16" i="28"/>
  <c r="J17" i="28"/>
  <c r="J18" i="28"/>
  <c r="J13" i="28"/>
  <c r="J32" i="27"/>
  <c r="J26" i="27"/>
  <c r="J27" i="27"/>
  <c r="J28" i="27"/>
  <c r="J29" i="27"/>
  <c r="J22" i="27"/>
  <c r="J23" i="27"/>
  <c r="J24" i="27"/>
  <c r="J21" i="27"/>
  <c r="J15" i="27"/>
  <c r="J16" i="27"/>
  <c r="J17" i="27"/>
  <c r="J18" i="27"/>
  <c r="J13" i="27"/>
  <c r="J33" i="26"/>
  <c r="J27" i="26"/>
  <c r="J28" i="26"/>
  <c r="J29" i="26"/>
  <c r="J30" i="26"/>
  <c r="J23" i="26"/>
  <c r="J24" i="26"/>
  <c r="J25" i="26"/>
  <c r="J21" i="26"/>
  <c r="J22" i="26"/>
  <c r="J15" i="26"/>
  <c r="J16" i="26"/>
  <c r="J17" i="26"/>
  <c r="J18" i="26"/>
  <c r="J13" i="26"/>
  <c r="J32" i="25"/>
  <c r="J26" i="25"/>
  <c r="J27" i="25"/>
  <c r="J28" i="25"/>
  <c r="J29" i="25"/>
  <c r="J22" i="25"/>
  <c r="J23" i="25"/>
  <c r="J24" i="25"/>
  <c r="J21" i="25"/>
  <c r="J15" i="25"/>
  <c r="J16" i="25"/>
  <c r="J17" i="25"/>
  <c r="J18" i="25"/>
  <c r="J13" i="25"/>
  <c r="J28" i="24"/>
  <c r="J22" i="24"/>
  <c r="J23" i="24"/>
  <c r="J24" i="24"/>
  <c r="J25" i="24"/>
  <c r="J18" i="24"/>
  <c r="J19" i="24"/>
  <c r="J20" i="24"/>
  <c r="J13" i="24"/>
  <c r="J14" i="24"/>
  <c r="J15" i="24"/>
  <c r="J16" i="24"/>
  <c r="J11" i="24"/>
  <c r="J30" i="23"/>
  <c r="J24" i="23"/>
  <c r="J25" i="23"/>
  <c r="J26" i="23"/>
  <c r="J27" i="23"/>
  <c r="J20" i="23"/>
  <c r="J21" i="23"/>
  <c r="J22" i="23"/>
  <c r="J14" i="23"/>
  <c r="J15" i="23"/>
  <c r="J16" i="23"/>
  <c r="J17" i="23"/>
  <c r="J12" i="23"/>
  <c r="J34" i="22"/>
  <c r="J28" i="22"/>
  <c r="J29" i="22"/>
  <c r="J30" i="22"/>
  <c r="J31" i="22"/>
  <c r="J24" i="22"/>
  <c r="J25" i="22"/>
  <c r="J26" i="22"/>
  <c r="J18" i="22"/>
  <c r="J19" i="22"/>
  <c r="J20" i="22"/>
  <c r="J21" i="22"/>
  <c r="J16" i="22"/>
  <c r="J27" i="21"/>
  <c r="J33" i="21"/>
  <c r="J15" i="21"/>
  <c r="J17" i="21"/>
  <c r="J18" i="21"/>
  <c r="J19" i="21"/>
  <c r="J20" i="21"/>
  <c r="J23" i="21"/>
  <c r="J24" i="21"/>
  <c r="J25" i="21"/>
  <c r="J28" i="21"/>
  <c r="J29" i="21"/>
  <c r="J30" i="21"/>
  <c r="J11" i="20"/>
  <c r="J13" i="20"/>
  <c r="J14" i="20"/>
  <c r="J16" i="20"/>
  <c r="J19" i="20"/>
  <c r="J20" i="20"/>
  <c r="J21" i="20"/>
  <c r="J22" i="20"/>
  <c r="J24" i="20"/>
  <c r="J25" i="20"/>
  <c r="J26" i="20"/>
  <c r="J27" i="20"/>
  <c r="J30" i="20"/>
  <c r="I73" i="47" l="1"/>
  <c r="J32" i="20"/>
  <c r="J33" i="23"/>
  <c r="J31" i="31"/>
  <c r="J42" i="31" s="1"/>
  <c r="J35" i="21"/>
  <c r="I54" i="47"/>
  <c r="I58" i="47"/>
  <c r="J35" i="47"/>
  <c r="J88" i="47" s="1"/>
  <c r="I87" i="47"/>
  <c r="I25" i="47"/>
  <c r="I15" i="47"/>
  <c r="H35" i="47"/>
  <c r="H88" i="47" s="1"/>
  <c r="G35" i="47"/>
  <c r="G88" i="47" s="1"/>
  <c r="F35" i="47"/>
  <c r="F88" i="47" s="1"/>
  <c r="I35" i="47" l="1"/>
  <c r="I88" i="47" s="1"/>
  <c r="J52" i="46"/>
  <c r="I15" i="41"/>
  <c r="I126" i="32"/>
  <c r="G123" i="32"/>
  <c r="I123" i="32" s="1"/>
  <c r="I11" i="32"/>
  <c r="I32" i="37"/>
  <c r="I18" i="37"/>
  <c r="I123" i="33"/>
  <c r="I119" i="33"/>
  <c r="I112" i="33"/>
  <c r="G101" i="33"/>
  <c r="H101" i="33"/>
  <c r="I93" i="33"/>
  <c r="I94" i="33"/>
  <c r="I92" i="33"/>
  <c r="I89" i="33"/>
  <c r="I90" i="33"/>
  <c r="I91" i="33"/>
  <c r="I87" i="33"/>
  <c r="I86" i="33"/>
  <c r="I85" i="33"/>
  <c r="I84" i="33"/>
  <c r="I83" i="33"/>
  <c r="I78" i="33"/>
  <c r="I77" i="33"/>
  <c r="I76" i="33"/>
  <c r="I75" i="33"/>
  <c r="I74" i="33"/>
  <c r="I73" i="33"/>
  <c r="I72" i="33"/>
  <c r="I69" i="33"/>
  <c r="I68" i="33"/>
  <c r="I67" i="33"/>
  <c r="I66" i="33"/>
  <c r="I64" i="33"/>
  <c r="I63" i="33"/>
  <c r="I46" i="33"/>
  <c r="I43" i="33"/>
  <c r="I42" i="33"/>
  <c r="I41" i="33"/>
  <c r="I25" i="33"/>
  <c r="I23" i="33"/>
  <c r="I19" i="33"/>
  <c r="I20" i="33"/>
  <c r="I11" i="33"/>
  <c r="G14" i="29"/>
  <c r="I20" i="29"/>
  <c r="I27" i="29"/>
  <c r="I28" i="29"/>
  <c r="H14" i="29"/>
  <c r="H25" i="29"/>
  <c r="I29" i="29"/>
  <c r="H34" i="30"/>
  <c r="G34" i="30"/>
  <c r="H85" i="27"/>
  <c r="I79" i="27"/>
  <c r="H71" i="27"/>
  <c r="I66" i="26"/>
  <c r="I62" i="26"/>
  <c r="H14" i="26"/>
  <c r="I21" i="26"/>
  <c r="G26" i="26"/>
  <c r="I23" i="26"/>
  <c r="I74" i="25"/>
  <c r="H76" i="25"/>
  <c r="I71" i="25"/>
  <c r="H59" i="24"/>
  <c r="G59" i="24"/>
  <c r="I57" i="24"/>
  <c r="I58" i="24"/>
  <c r="I81" i="23"/>
  <c r="I78" i="23"/>
  <c r="I77" i="23"/>
  <c r="I76" i="23"/>
  <c r="I50" i="23"/>
  <c r="I51" i="23"/>
  <c r="H70" i="23"/>
  <c r="G70" i="23"/>
  <c r="G59" i="23"/>
  <c r="I57" i="23"/>
  <c r="I62" i="23"/>
  <c r="H162" i="20"/>
  <c r="G162" i="20"/>
  <c r="I161" i="20"/>
  <c r="I160" i="20"/>
  <c r="I158" i="20"/>
  <c r="I157" i="20"/>
  <c r="G124" i="20"/>
  <c r="I84" i="20"/>
  <c r="I85" i="23" l="1"/>
  <c r="I14" i="29"/>
  <c r="H34" i="29"/>
  <c r="I11" i="20"/>
  <c r="F34" i="30"/>
  <c r="F76" i="28"/>
  <c r="F67" i="26"/>
  <c r="F70" i="23"/>
  <c r="F29" i="23"/>
  <c r="F13" i="23"/>
  <c r="F23" i="23"/>
  <c r="F162" i="20"/>
  <c r="F29" i="20"/>
  <c r="F23" i="20"/>
  <c r="F12" i="20"/>
  <c r="J39" i="30"/>
  <c r="J30" i="33"/>
  <c r="F32" i="20" l="1"/>
  <c r="F33" i="23"/>
  <c r="I16" i="31"/>
  <c r="I57" i="32" l="1"/>
  <c r="J61" i="33" l="1"/>
  <c r="H20" i="41"/>
  <c r="I19" i="41"/>
  <c r="G20" i="41"/>
  <c r="F20" i="41"/>
  <c r="H37" i="37" l="1"/>
  <c r="I36" i="37"/>
  <c r="G37" i="37"/>
  <c r="F37" i="37"/>
  <c r="J124" i="33"/>
  <c r="I147" i="20" l="1"/>
  <c r="I79" i="32"/>
  <c r="I76" i="32"/>
  <c r="I75" i="32"/>
  <c r="I73" i="32"/>
  <c r="I113" i="32"/>
  <c r="J27" i="41" l="1"/>
  <c r="J20" i="41"/>
  <c r="J29" i="41" s="1"/>
  <c r="J37" i="37"/>
  <c r="H124" i="33"/>
  <c r="F124" i="33"/>
  <c r="I45" i="33"/>
  <c r="F123" i="32" l="1"/>
  <c r="J76" i="28"/>
  <c r="H76" i="28"/>
  <c r="I73" i="28"/>
  <c r="G76" i="28"/>
  <c r="I75" i="28"/>
  <c r="J49" i="27"/>
  <c r="J51" i="27"/>
  <c r="J61" i="27"/>
  <c r="J67" i="27"/>
  <c r="J65" i="27"/>
  <c r="F20" i="45"/>
  <c r="H67" i="26"/>
  <c r="G67" i="26"/>
  <c r="J67" i="26"/>
  <c r="F59" i="24"/>
  <c r="J59" i="24"/>
  <c r="I118" i="33" l="1"/>
  <c r="I17" i="31"/>
  <c r="I61" i="32" l="1"/>
  <c r="I32" i="30" l="1"/>
  <c r="I28" i="30"/>
  <c r="I29" i="30"/>
  <c r="I30" i="30"/>
  <c r="H72" i="29"/>
  <c r="G72" i="29"/>
  <c r="I13" i="41" l="1"/>
  <c r="I31" i="37" l="1"/>
  <c r="I29" i="37"/>
  <c r="I30" i="37"/>
  <c r="H25" i="37"/>
  <c r="I37" i="37" l="1"/>
  <c r="H15" i="40"/>
  <c r="I76" i="28"/>
  <c r="I71" i="28"/>
  <c r="I70" i="28"/>
  <c r="G71" i="27" l="1"/>
  <c r="I64" i="26" l="1"/>
  <c r="I67" i="26" s="1"/>
  <c r="I65" i="26"/>
  <c r="I75" i="25" l="1"/>
  <c r="I73" i="25"/>
  <c r="I41" i="24"/>
  <c r="H42" i="24"/>
  <c r="G42" i="24"/>
  <c r="I39" i="24"/>
  <c r="I66" i="23"/>
  <c r="I71" i="22"/>
  <c r="H79" i="22"/>
  <c r="H17" i="22"/>
  <c r="H27" i="22"/>
  <c r="H36" i="22" l="1"/>
  <c r="I61" i="21"/>
  <c r="I59" i="21"/>
  <c r="I21" i="20" l="1"/>
  <c r="G23" i="20"/>
  <c r="G12" i="20"/>
  <c r="G32" i="20" l="1"/>
  <c r="F101" i="33"/>
  <c r="F14" i="29" l="1"/>
  <c r="F31" i="29"/>
  <c r="F25" i="29"/>
  <c r="F85" i="27"/>
  <c r="F34" i="29" l="1"/>
  <c r="F26" i="26"/>
  <c r="F14" i="26"/>
  <c r="F35" i="26" s="1"/>
  <c r="F68" i="22" l="1"/>
  <c r="F32" i="21"/>
  <c r="F26" i="21"/>
  <c r="F16" i="21"/>
  <c r="F35" i="21" l="1"/>
  <c r="J38" i="20"/>
  <c r="J124" i="20" s="1"/>
  <c r="J40" i="20"/>
  <c r="J36" i="22" l="1"/>
  <c r="J34" i="29" l="1"/>
  <c r="I15" i="43" l="1"/>
  <c r="I14" i="43"/>
  <c r="I13" i="43"/>
  <c r="I12" i="43"/>
  <c r="I17" i="43" l="1"/>
  <c r="I122" i="33"/>
  <c r="I68" i="29"/>
  <c r="I69" i="29"/>
  <c r="I70" i="29"/>
  <c r="J64" i="28"/>
  <c r="I75" i="23"/>
  <c r="J26" i="30" l="1"/>
  <c r="F42" i="24" l="1"/>
  <c r="J67" i="21" l="1"/>
  <c r="G124" i="33" l="1"/>
  <c r="I124" i="33" s="1"/>
  <c r="F130" i="32"/>
  <c r="G130" i="32"/>
  <c r="H130" i="32"/>
  <c r="I130" i="32"/>
  <c r="I116" i="32"/>
  <c r="I115" i="32"/>
  <c r="I114" i="32"/>
  <c r="I87" i="32"/>
  <c r="I112" i="32"/>
  <c r="J34" i="30" l="1"/>
  <c r="J40" i="30" s="1"/>
  <c r="J76" i="25"/>
  <c r="J42" i="24"/>
  <c r="H78" i="21"/>
  <c r="I73" i="21"/>
  <c r="I77" i="21"/>
  <c r="G78" i="21"/>
  <c r="F78" i="21"/>
  <c r="J78" i="21"/>
  <c r="I122" i="20"/>
  <c r="I121" i="20"/>
  <c r="I120" i="20"/>
  <c r="J34" i="25" l="1"/>
  <c r="F27" i="40" l="1"/>
  <c r="H27" i="40"/>
  <c r="G27" i="40"/>
  <c r="I26" i="40"/>
  <c r="I27" i="40" s="1"/>
  <c r="I88" i="33"/>
  <c r="I34" i="33"/>
  <c r="I103" i="32"/>
  <c r="I104" i="32"/>
  <c r="I106" i="32"/>
  <c r="I107" i="32"/>
  <c r="I108" i="32"/>
  <c r="I109" i="32"/>
  <c r="I110" i="32"/>
  <c r="I111" i="32"/>
  <c r="I102" i="32"/>
  <c r="I101" i="32"/>
  <c r="I100" i="32"/>
  <c r="I99" i="32"/>
  <c r="I24" i="31" l="1"/>
  <c r="G11" i="31"/>
  <c r="G21" i="31"/>
  <c r="G31" i="31" l="1"/>
  <c r="G59" i="29"/>
  <c r="G64" i="29" s="1"/>
  <c r="H59" i="29"/>
  <c r="H57" i="28"/>
  <c r="I75" i="27"/>
  <c r="G65" i="27"/>
  <c r="G61" i="27"/>
  <c r="G56" i="27"/>
  <c r="G51" i="27"/>
  <c r="G49" i="27"/>
  <c r="I64" i="27"/>
  <c r="I33" i="26"/>
  <c r="I13" i="26"/>
  <c r="I15" i="26"/>
  <c r="G14" i="26"/>
  <c r="G35" i="26" s="1"/>
  <c r="H26" i="26"/>
  <c r="H35" i="26" s="1"/>
  <c r="I35" i="26" l="1"/>
  <c r="I14" i="26"/>
  <c r="I26" i="26"/>
  <c r="G76" i="25"/>
  <c r="I68" i="25"/>
  <c r="I76" i="25" s="1"/>
  <c r="I74" i="23"/>
  <c r="I83" i="23"/>
  <c r="I82" i="23"/>
  <c r="G13" i="23"/>
  <c r="G23" i="23"/>
  <c r="G68" i="22"/>
  <c r="H68" i="22"/>
  <c r="G33" i="23" l="1"/>
  <c r="I72" i="21"/>
  <c r="I132" i="20"/>
  <c r="I133" i="20"/>
  <c r="I128" i="20"/>
  <c r="I149" i="20"/>
  <c r="I131" i="20"/>
  <c r="I162" i="20" l="1"/>
  <c r="I78" i="21"/>
  <c r="F72" i="29" l="1"/>
  <c r="F54" i="26" l="1"/>
  <c r="F58" i="26" s="1"/>
  <c r="F109" i="20"/>
  <c r="F17" i="43" l="1"/>
  <c r="F19" i="43" s="1"/>
  <c r="F59" i="27" l="1"/>
  <c r="H59" i="27"/>
  <c r="I59" i="27" s="1"/>
  <c r="J59" i="27"/>
  <c r="I119" i="20" l="1"/>
  <c r="F25" i="32" l="1"/>
  <c r="J72" i="29" l="1"/>
  <c r="J27" i="40" l="1"/>
  <c r="J24" i="40"/>
  <c r="J21" i="40"/>
  <c r="J18" i="40"/>
  <c r="J15" i="40"/>
  <c r="J18" i="42"/>
  <c r="I12" i="38"/>
  <c r="J29" i="40" l="1"/>
  <c r="J31" i="40" s="1"/>
  <c r="J59" i="29"/>
  <c r="J38" i="37"/>
  <c r="J88" i="20" l="1"/>
  <c r="J85" i="20"/>
  <c r="J75" i="20"/>
  <c r="J58" i="20"/>
  <c r="I28" i="31" l="1"/>
  <c r="I22" i="31"/>
  <c r="I23" i="31"/>
  <c r="I25" i="31"/>
  <c r="I19" i="31"/>
  <c r="I20" i="31"/>
  <c r="I18" i="31"/>
  <c r="I12" i="31"/>
  <c r="I13" i="31"/>
  <c r="I14" i="31"/>
  <c r="I15" i="31"/>
  <c r="I10" i="31"/>
  <c r="J73" i="29"/>
  <c r="J14" i="26"/>
  <c r="J26" i="26"/>
  <c r="J86" i="23"/>
  <c r="J79" i="21"/>
  <c r="I31" i="31" l="1"/>
  <c r="I11" i="31"/>
  <c r="I21" i="31"/>
  <c r="J35" i="26"/>
  <c r="H32" i="21"/>
  <c r="I151" i="20"/>
  <c r="I14" i="42" l="1"/>
  <c r="I15" i="42"/>
  <c r="I16" i="42"/>
  <c r="I17" i="42"/>
  <c r="I13" i="42"/>
  <c r="I17" i="41"/>
  <c r="I16" i="41"/>
  <c r="I14" i="41"/>
  <c r="I12" i="41"/>
  <c r="I18" i="41"/>
  <c r="I20" i="37"/>
  <c r="I22" i="37"/>
  <c r="I24" i="37"/>
  <c r="I17" i="37"/>
  <c r="I15" i="37"/>
  <c r="I13" i="37"/>
  <c r="I11" i="37"/>
  <c r="I14" i="38"/>
  <c r="I23" i="40"/>
  <c r="I20" i="40"/>
  <c r="I17" i="40"/>
  <c r="I14" i="40"/>
  <c r="I12" i="39"/>
  <c r="I13" i="39"/>
  <c r="I14" i="39"/>
  <c r="I15" i="39"/>
  <c r="I17" i="39"/>
  <c r="I18" i="39"/>
  <c r="I19" i="39"/>
  <c r="I62" i="33"/>
  <c r="I65" i="33"/>
  <c r="I71" i="33"/>
  <c r="I79" i="33"/>
  <c r="I80" i="33"/>
  <c r="I81" i="33"/>
  <c r="I82" i="33"/>
  <c r="I59" i="33"/>
  <c r="I60" i="33"/>
  <c r="I56" i="33"/>
  <c r="I57" i="33"/>
  <c r="I39" i="33"/>
  <c r="I36" i="33"/>
  <c r="I33" i="33"/>
  <c r="H22" i="33"/>
  <c r="G22" i="33"/>
  <c r="H12" i="33"/>
  <c r="G12" i="33"/>
  <c r="F12" i="33"/>
  <c r="G30" i="33"/>
  <c r="I29" i="33"/>
  <c r="I24" i="33"/>
  <c r="I26" i="33"/>
  <c r="I21" i="33"/>
  <c r="I13" i="33"/>
  <c r="I14" i="33"/>
  <c r="I15" i="33"/>
  <c r="I16" i="33"/>
  <c r="I17" i="33"/>
  <c r="I18" i="33"/>
  <c r="H30" i="33"/>
  <c r="I70" i="32"/>
  <c r="I71" i="32"/>
  <c r="I72" i="32"/>
  <c r="I80" i="32"/>
  <c r="I81" i="32"/>
  <c r="I82" i="32"/>
  <c r="I83" i="32"/>
  <c r="I96" i="32"/>
  <c r="I97" i="32"/>
  <c r="I65" i="32"/>
  <c r="I67" i="32"/>
  <c r="I60" i="32"/>
  <c r="I59" i="32"/>
  <c r="I53" i="32"/>
  <c r="I54" i="32"/>
  <c r="I55" i="32"/>
  <c r="I51" i="32"/>
  <c r="I49" i="32"/>
  <c r="I101" i="33" l="1"/>
  <c r="I20" i="41"/>
  <c r="I20" i="39"/>
  <c r="I30" i="33"/>
  <c r="I32" i="32"/>
  <c r="I26" i="32"/>
  <c r="I27" i="32"/>
  <c r="I28" i="32"/>
  <c r="I29" i="32"/>
  <c r="I13" i="32"/>
  <c r="I14" i="32"/>
  <c r="I15" i="32"/>
  <c r="I16" i="32"/>
  <c r="I17" i="32"/>
  <c r="I18" i="32"/>
  <c r="I19" i="32"/>
  <c r="I20" i="32"/>
  <c r="I22" i="32"/>
  <c r="I23" i="32"/>
  <c r="I24" i="32"/>
  <c r="I31" i="30"/>
  <c r="I34" i="30" s="1"/>
  <c r="I24" i="30"/>
  <c r="I19" i="30"/>
  <c r="I20" i="30"/>
  <c r="I21" i="30"/>
  <c r="I22" i="30"/>
  <c r="I12" i="30"/>
  <c r="I13" i="30"/>
  <c r="I14" i="30"/>
  <c r="I15" i="30"/>
  <c r="I16" i="30"/>
  <c r="I17" i="30"/>
  <c r="I10" i="30"/>
  <c r="I55" i="29"/>
  <c r="I60" i="29"/>
  <c r="I61" i="29"/>
  <c r="I62" i="29"/>
  <c r="I57" i="29"/>
  <c r="I58" i="29"/>
  <c r="I52" i="29"/>
  <c r="I50" i="29"/>
  <c r="I32" i="29"/>
  <c r="I26" i="29"/>
  <c r="I15" i="29"/>
  <c r="I16" i="29"/>
  <c r="I17" i="29"/>
  <c r="I18" i="29"/>
  <c r="I19" i="29"/>
  <c r="I21" i="29"/>
  <c r="I22" i="29"/>
  <c r="I23" i="29"/>
  <c r="I24" i="29"/>
  <c r="I13" i="29"/>
  <c r="I62" i="28"/>
  <c r="I58" i="28"/>
  <c r="I59" i="28"/>
  <c r="I55" i="28"/>
  <c r="I56" i="28"/>
  <c r="I52" i="28"/>
  <c r="I53" i="28"/>
  <c r="I50" i="28"/>
  <c r="I48" i="28"/>
  <c r="I31" i="28"/>
  <c r="I25" i="28"/>
  <c r="I26" i="28"/>
  <c r="I27" i="28"/>
  <c r="I28" i="28"/>
  <c r="I15" i="28"/>
  <c r="I16" i="28"/>
  <c r="I17" i="28"/>
  <c r="I18" i="28"/>
  <c r="I19" i="28"/>
  <c r="I20" i="28"/>
  <c r="I21" i="28"/>
  <c r="I22" i="28"/>
  <c r="I23" i="28"/>
  <c r="I13" i="28"/>
  <c r="I68" i="27"/>
  <c r="I66" i="27"/>
  <c r="I63" i="27"/>
  <c r="I57" i="27"/>
  <c r="I58" i="27"/>
  <c r="I52" i="27"/>
  <c r="I53" i="27"/>
  <c r="I54" i="27"/>
  <c r="I55" i="27"/>
  <c r="I50" i="27"/>
  <c r="I37" i="27"/>
  <c r="I38" i="27"/>
  <c r="H67" i="27"/>
  <c r="I32" i="27"/>
  <c r="I33" i="27"/>
  <c r="I26" i="27"/>
  <c r="I27" i="27"/>
  <c r="I28" i="27"/>
  <c r="I29" i="27"/>
  <c r="I19" i="27"/>
  <c r="I20" i="27"/>
  <c r="I21" i="27"/>
  <c r="I22" i="27"/>
  <c r="I23" i="27"/>
  <c r="I24" i="27"/>
  <c r="I15" i="27"/>
  <c r="I16" i="27"/>
  <c r="I17" i="27"/>
  <c r="I18" i="27"/>
  <c r="I13" i="27"/>
  <c r="I71" i="27" l="1"/>
  <c r="I34" i="29"/>
  <c r="I59" i="29"/>
  <c r="I64" i="29" s="1"/>
  <c r="H64" i="29"/>
  <c r="I55" i="26"/>
  <c r="I56" i="26"/>
  <c r="I53" i="26"/>
  <c r="I51" i="26"/>
  <c r="I49" i="26"/>
  <c r="I27" i="26"/>
  <c r="I28" i="26"/>
  <c r="I29" i="26"/>
  <c r="I30" i="26"/>
  <c r="I16" i="26"/>
  <c r="I17" i="26"/>
  <c r="I18" i="26"/>
  <c r="I19" i="26"/>
  <c r="I20" i="26"/>
  <c r="I22" i="26"/>
  <c r="I24" i="26"/>
  <c r="I25" i="26"/>
  <c r="I62" i="25"/>
  <c r="I58" i="25"/>
  <c r="I55" i="25"/>
  <c r="I56" i="25"/>
  <c r="I53" i="25"/>
  <c r="I51" i="25"/>
  <c r="I49" i="25"/>
  <c r="I15" i="25"/>
  <c r="I33" i="25"/>
  <c r="I32" i="25"/>
  <c r="I26" i="25"/>
  <c r="I27" i="25"/>
  <c r="I28" i="25"/>
  <c r="I29" i="25"/>
  <c r="I24" i="25"/>
  <c r="I23" i="25"/>
  <c r="I22" i="25"/>
  <c r="I21" i="25"/>
  <c r="I20" i="25"/>
  <c r="I19" i="25"/>
  <c r="I18" i="25"/>
  <c r="I17" i="25"/>
  <c r="I16" i="25"/>
  <c r="I13" i="25"/>
  <c r="I38" i="24"/>
  <c r="I36" i="24"/>
  <c r="I34" i="24"/>
  <c r="I32" i="24"/>
  <c r="I28" i="24"/>
  <c r="I22" i="24"/>
  <c r="I23" i="24"/>
  <c r="I24" i="24"/>
  <c r="I25" i="24"/>
  <c r="I13" i="24"/>
  <c r="I14" i="24"/>
  <c r="I15" i="24"/>
  <c r="I16" i="24"/>
  <c r="I17" i="24"/>
  <c r="I18" i="24"/>
  <c r="I19" i="24"/>
  <c r="I20" i="24"/>
  <c r="I11" i="24"/>
  <c r="I69" i="23"/>
  <c r="I65" i="23"/>
  <c r="I60" i="23"/>
  <c r="I61" i="23"/>
  <c r="I56" i="23"/>
  <c r="I53" i="23"/>
  <c r="H13" i="23"/>
  <c r="H23" i="23"/>
  <c r="I12" i="23"/>
  <c r="I14" i="23"/>
  <c r="I15" i="23"/>
  <c r="I16" i="23"/>
  <c r="I17" i="23"/>
  <c r="I18" i="23"/>
  <c r="I19" i="23"/>
  <c r="I20" i="23"/>
  <c r="I21" i="23"/>
  <c r="I22" i="23"/>
  <c r="I24" i="23"/>
  <c r="I25" i="23"/>
  <c r="I26" i="23"/>
  <c r="I27" i="23"/>
  <c r="I31" i="23"/>
  <c r="I65" i="22"/>
  <c r="I66" i="22"/>
  <c r="I67" i="22"/>
  <c r="I63" i="22"/>
  <c r="I57" i="22"/>
  <c r="I58" i="22"/>
  <c r="I59" i="22"/>
  <c r="I55" i="22"/>
  <c r="I53" i="22"/>
  <c r="I51" i="22"/>
  <c r="I34" i="22"/>
  <c r="I28" i="22"/>
  <c r="I29" i="22"/>
  <c r="I30" i="22"/>
  <c r="I31" i="22"/>
  <c r="I18" i="22"/>
  <c r="I19" i="22"/>
  <c r="I20" i="22"/>
  <c r="I21" i="22"/>
  <c r="I22" i="22"/>
  <c r="I24" i="22"/>
  <c r="I25" i="22"/>
  <c r="I26" i="22"/>
  <c r="I16" i="22"/>
  <c r="I70" i="23" l="1"/>
  <c r="I42" i="24"/>
  <c r="I68" i="22"/>
  <c r="H33" i="23"/>
  <c r="I110" i="20"/>
  <c r="I111" i="20"/>
  <c r="I112" i="20"/>
  <c r="I114" i="20"/>
  <c r="I115" i="20"/>
  <c r="I124" i="20" s="1"/>
  <c r="I116" i="20"/>
  <c r="I117" i="20"/>
  <c r="I118" i="20"/>
  <c r="I102" i="20"/>
  <c r="I103" i="20"/>
  <c r="I104" i="20"/>
  <c r="I105" i="20"/>
  <c r="I106" i="20"/>
  <c r="I107" i="20"/>
  <c r="I108" i="20"/>
  <c r="I89" i="20"/>
  <c r="I90" i="20"/>
  <c r="I91" i="20"/>
  <c r="I86" i="20"/>
  <c r="I87" i="20"/>
  <c r="I76" i="20"/>
  <c r="I77" i="20"/>
  <c r="I78" i="20"/>
  <c r="I79" i="20"/>
  <c r="I80" i="20"/>
  <c r="I81" i="20"/>
  <c r="I82" i="20"/>
  <c r="I83" i="20"/>
  <c r="I74" i="20"/>
  <c r="J73" i="20"/>
  <c r="I68" i="20"/>
  <c r="I69" i="20"/>
  <c r="I70" i="20"/>
  <c r="I66" i="20"/>
  <c r="I59" i="20"/>
  <c r="I60" i="20"/>
  <c r="I61" i="20"/>
  <c r="I62" i="20"/>
  <c r="I63" i="20"/>
  <c r="I64" i="20"/>
  <c r="I53" i="20"/>
  <c r="I54" i="20"/>
  <c r="I55" i="20"/>
  <c r="I56" i="20"/>
  <c r="I57" i="20"/>
  <c r="I35" i="20"/>
  <c r="I36" i="20"/>
  <c r="I37" i="20"/>
  <c r="I38" i="20"/>
  <c r="I39" i="20"/>
  <c r="I40" i="20"/>
  <c r="I71" i="21" l="1"/>
  <c r="I75" i="21"/>
  <c r="I76" i="21"/>
  <c r="I65" i="21"/>
  <c r="I66" i="21"/>
  <c r="I63" i="21"/>
  <c r="I58" i="21"/>
  <c r="I56" i="21"/>
  <c r="I55" i="21"/>
  <c r="I53" i="21"/>
  <c r="I51" i="21"/>
  <c r="G67" i="21"/>
  <c r="H67" i="21"/>
  <c r="I34" i="21"/>
  <c r="I33" i="21"/>
  <c r="I27" i="21"/>
  <c r="I28" i="21"/>
  <c r="I29" i="21"/>
  <c r="I30" i="21"/>
  <c r="I17" i="21"/>
  <c r="I18" i="21"/>
  <c r="I19" i="21"/>
  <c r="I20" i="21"/>
  <c r="I21" i="21"/>
  <c r="I22" i="21"/>
  <c r="I23" i="21"/>
  <c r="I24" i="21"/>
  <c r="I25" i="21"/>
  <c r="I15" i="21"/>
  <c r="H26" i="21"/>
  <c r="G16" i="21"/>
  <c r="H109" i="20"/>
  <c r="G109" i="20"/>
  <c r="G88" i="20"/>
  <c r="I29" i="20"/>
  <c r="I30" i="20"/>
  <c r="I27" i="20"/>
  <c r="I26" i="20"/>
  <c r="I25" i="20"/>
  <c r="I24" i="20"/>
  <c r="I22" i="20"/>
  <c r="I20" i="20"/>
  <c r="I19" i="20"/>
  <c r="I18" i="20"/>
  <c r="I17" i="20"/>
  <c r="I16" i="20"/>
  <c r="I15" i="20"/>
  <c r="I14" i="20"/>
  <c r="I13" i="20"/>
  <c r="I32" i="21" l="1"/>
  <c r="F25" i="37"/>
  <c r="F38" i="37" s="1"/>
  <c r="J19" i="43"/>
  <c r="H19" i="43"/>
  <c r="G19" i="43"/>
  <c r="F59" i="29"/>
  <c r="F64" i="29" s="1"/>
  <c r="F21" i="31"/>
  <c r="F22" i="33"/>
  <c r="F30" i="33" s="1"/>
  <c r="F57" i="28"/>
  <c r="F61" i="27"/>
  <c r="F65" i="27"/>
  <c r="F67" i="27"/>
  <c r="I19" i="43" l="1"/>
  <c r="F101" i="20"/>
  <c r="F73" i="20"/>
  <c r="F34" i="20"/>
  <c r="H12" i="20"/>
  <c r="H23" i="20"/>
  <c r="H32" i="20" l="1"/>
  <c r="I12" i="20"/>
  <c r="I23" i="20"/>
  <c r="F163" i="20"/>
  <c r="J20" i="42"/>
  <c r="H18" i="42"/>
  <c r="H20" i="42" s="1"/>
  <c r="G18" i="42"/>
  <c r="G20" i="42" s="1"/>
  <c r="F18" i="42"/>
  <c r="F20" i="42" s="1"/>
  <c r="G51" i="28"/>
  <c r="H51" i="28"/>
  <c r="F29" i="41" l="1"/>
  <c r="I32" i="20"/>
  <c r="I51" i="28"/>
  <c r="I18" i="42"/>
  <c r="I20" i="42" s="1"/>
  <c r="H36" i="27"/>
  <c r="H49" i="27"/>
  <c r="H51" i="27"/>
  <c r="H56" i="27"/>
  <c r="H61" i="27"/>
  <c r="H65" i="27"/>
  <c r="I61" i="27" l="1"/>
  <c r="G34" i="20"/>
  <c r="G52" i="20"/>
  <c r="G58" i="20"/>
  <c r="G67" i="20"/>
  <c r="G73" i="20"/>
  <c r="G75" i="20"/>
  <c r="G85" i="20"/>
  <c r="G101" i="20"/>
  <c r="H85" i="20"/>
  <c r="H75" i="20"/>
  <c r="H65" i="20"/>
  <c r="F11" i="30"/>
  <c r="G11" i="30"/>
  <c r="H11" i="30"/>
  <c r="I11" i="30" l="1"/>
  <c r="I67" i="20"/>
  <c r="J67" i="20" s="1"/>
  <c r="I109" i="20"/>
  <c r="J109" i="20" s="1"/>
  <c r="J34" i="20" l="1"/>
  <c r="I153" i="20" l="1"/>
  <c r="H29" i="41"/>
  <c r="G29" i="41"/>
  <c r="J20" i="39"/>
  <c r="J21" i="39" s="1"/>
  <c r="J54" i="25"/>
  <c r="J63" i="25" s="1"/>
  <c r="J77" i="25" s="1"/>
  <c r="H34" i="20"/>
  <c r="F15" i="38"/>
  <c r="H38" i="37"/>
  <c r="G25" i="37"/>
  <c r="H12" i="32"/>
  <c r="H25" i="32"/>
  <c r="H54" i="28"/>
  <c r="H64" i="28" s="1"/>
  <c r="G54" i="28"/>
  <c r="F51" i="28"/>
  <c r="G74" i="27"/>
  <c r="G67" i="27"/>
  <c r="I51" i="27"/>
  <c r="I56" i="27"/>
  <c r="I163" i="20" l="1"/>
  <c r="G38" i="37"/>
  <c r="I25" i="37"/>
  <c r="I72" i="29"/>
  <c r="I29" i="41"/>
  <c r="I54" i="28"/>
  <c r="H34" i="32"/>
  <c r="H131" i="32" s="1"/>
  <c r="H52" i="20"/>
  <c r="H58" i="20"/>
  <c r="H73" i="20"/>
  <c r="H101" i="20"/>
  <c r="G65" i="20"/>
  <c r="F75" i="20"/>
  <c r="F31" i="32"/>
  <c r="I65" i="20" l="1"/>
  <c r="J65" i="20" s="1"/>
  <c r="F54" i="28"/>
  <c r="F64" i="28" s="1"/>
  <c r="F24" i="28"/>
  <c r="F25" i="27"/>
  <c r="I67" i="27"/>
  <c r="F54" i="25"/>
  <c r="F63" i="25" s="1"/>
  <c r="F76" i="25"/>
  <c r="F21" i="24"/>
  <c r="F79" i="22"/>
  <c r="F17" i="22"/>
  <c r="F85" i="20"/>
  <c r="F67" i="20"/>
  <c r="F58" i="20"/>
  <c r="F52" i="20"/>
  <c r="F67" i="21"/>
  <c r="H24" i="40"/>
  <c r="G24" i="40"/>
  <c r="F24" i="40"/>
  <c r="H21" i="40"/>
  <c r="G21" i="40"/>
  <c r="F21" i="40"/>
  <c r="H18" i="40"/>
  <c r="G18" i="40"/>
  <c r="F18" i="40"/>
  <c r="G15" i="40"/>
  <c r="F15" i="40"/>
  <c r="F29" i="40" l="1"/>
  <c r="F31" i="40" s="1"/>
  <c r="G29" i="40"/>
  <c r="G31" i="40" s="1"/>
  <c r="H29" i="40"/>
  <c r="H31" i="40" s="1"/>
  <c r="I15" i="40"/>
  <c r="I18" i="40"/>
  <c r="I21" i="40"/>
  <c r="I24" i="40"/>
  <c r="J12" i="32"/>
  <c r="I29" i="40" l="1"/>
  <c r="I31" i="40" s="1"/>
  <c r="F12" i="24"/>
  <c r="F29" i="24" s="1"/>
  <c r="H20" i="39" l="1"/>
  <c r="G20" i="39"/>
  <c r="F20" i="39"/>
  <c r="F21" i="39" s="1"/>
  <c r="J101" i="20"/>
  <c r="J15" i="38"/>
  <c r="J18" i="38" s="1"/>
  <c r="H15" i="38"/>
  <c r="H18" i="38" s="1"/>
  <c r="G15" i="38"/>
  <c r="F18" i="38"/>
  <c r="J52" i="20"/>
  <c r="H21" i="39" l="1"/>
  <c r="I21" i="39"/>
  <c r="I15" i="38"/>
  <c r="I18" i="38" s="1"/>
  <c r="G21" i="39"/>
  <c r="G18" i="38"/>
  <c r="I38" i="37"/>
  <c r="J55" i="33"/>
  <c r="J54" i="26"/>
  <c r="J58" i="26" s="1"/>
  <c r="J68" i="26" s="1"/>
  <c r="G79" i="22"/>
  <c r="I79" i="22" l="1"/>
  <c r="G27" i="22"/>
  <c r="I27" i="22" s="1"/>
  <c r="F27" i="22"/>
  <c r="G17" i="22"/>
  <c r="I61" i="33"/>
  <c r="G55" i="33"/>
  <c r="H55" i="33"/>
  <c r="F55" i="33"/>
  <c r="I64" i="32"/>
  <c r="G25" i="32"/>
  <c r="J25" i="32"/>
  <c r="J34" i="32" s="1"/>
  <c r="J131" i="32" s="1"/>
  <c r="G12" i="32"/>
  <c r="I12" i="32" s="1"/>
  <c r="F12" i="32"/>
  <c r="F34" i="32" s="1"/>
  <c r="F131" i="32" s="1"/>
  <c r="H11" i="31"/>
  <c r="F11" i="31"/>
  <c r="F31" i="31" s="1"/>
  <c r="G18" i="30"/>
  <c r="H18" i="30"/>
  <c r="H26" i="30" s="1"/>
  <c r="F18" i="30"/>
  <c r="F26" i="30" s="1"/>
  <c r="G39" i="30"/>
  <c r="H39" i="30"/>
  <c r="F39" i="30"/>
  <c r="I37" i="30"/>
  <c r="G25" i="29"/>
  <c r="I25" i="29" s="1"/>
  <c r="I67" i="28"/>
  <c r="I72" i="28"/>
  <c r="G57" i="28"/>
  <c r="I57" i="28" s="1"/>
  <c r="G60" i="28"/>
  <c r="G24" i="28"/>
  <c r="H24" i="28"/>
  <c r="J24" i="28"/>
  <c r="G14" i="28"/>
  <c r="H14" i="28"/>
  <c r="J14" i="28"/>
  <c r="F14" i="28"/>
  <c r="F33" i="28" s="1"/>
  <c r="F14" i="27"/>
  <c r="F34" i="27" s="1"/>
  <c r="G83" i="27"/>
  <c r="I56" i="24"/>
  <c r="I59" i="24" s="1"/>
  <c r="I49" i="27"/>
  <c r="F49" i="27"/>
  <c r="J56" i="27"/>
  <c r="J71" i="27" s="1"/>
  <c r="F56" i="27"/>
  <c r="F51" i="27"/>
  <c r="G36" i="27"/>
  <c r="F36" i="27"/>
  <c r="G25" i="27"/>
  <c r="H25" i="27"/>
  <c r="J25" i="27"/>
  <c r="G14" i="27"/>
  <c r="H14" i="27"/>
  <c r="J14" i="27"/>
  <c r="G54" i="26"/>
  <c r="H54" i="26"/>
  <c r="H58" i="26" s="1"/>
  <c r="G54" i="25"/>
  <c r="G63" i="25" s="1"/>
  <c r="H54" i="25"/>
  <c r="H63" i="25" s="1"/>
  <c r="G25" i="25"/>
  <c r="H25" i="25"/>
  <c r="F25" i="25"/>
  <c r="G14" i="25"/>
  <c r="H14" i="25"/>
  <c r="F14" i="25"/>
  <c r="G21" i="24"/>
  <c r="H21" i="24"/>
  <c r="J21" i="24"/>
  <c r="J12" i="24"/>
  <c r="H12" i="24"/>
  <c r="G12" i="24"/>
  <c r="I73" i="23"/>
  <c r="J23" i="23"/>
  <c r="J13" i="23"/>
  <c r="I67" i="21"/>
  <c r="G26" i="21"/>
  <c r="H16" i="21"/>
  <c r="J163" i="20"/>
  <c r="H59" i="23"/>
  <c r="F59" i="23"/>
  <c r="F88" i="20"/>
  <c r="I83" i="27" l="1"/>
  <c r="G85" i="27"/>
  <c r="I85" i="27" s="1"/>
  <c r="F68" i="26"/>
  <c r="I36" i="27"/>
  <c r="I25" i="25"/>
  <c r="F36" i="22"/>
  <c r="F80" i="22" s="1"/>
  <c r="F34" i="25"/>
  <c r="F77" i="25" s="1"/>
  <c r="G26" i="30"/>
  <c r="G40" i="30" s="1"/>
  <c r="I18" i="30"/>
  <c r="I14" i="28"/>
  <c r="I24" i="28"/>
  <c r="I25" i="27"/>
  <c r="F71" i="27"/>
  <c r="F86" i="27" s="1"/>
  <c r="I14" i="27"/>
  <c r="I16" i="21"/>
  <c r="H35" i="21"/>
  <c r="H79" i="21" s="1"/>
  <c r="I26" i="21"/>
  <c r="G35" i="21"/>
  <c r="G79" i="21" s="1"/>
  <c r="G34" i="25"/>
  <c r="G77" i="25" s="1"/>
  <c r="I14" i="25"/>
  <c r="H34" i="25"/>
  <c r="H77" i="25" s="1"/>
  <c r="G86" i="23"/>
  <c r="G36" i="22"/>
  <c r="G80" i="22" s="1"/>
  <c r="I17" i="22"/>
  <c r="I36" i="22" s="1"/>
  <c r="F73" i="29"/>
  <c r="F86" i="23"/>
  <c r="H86" i="23"/>
  <c r="F40" i="30"/>
  <c r="J125" i="33"/>
  <c r="I58" i="20"/>
  <c r="I75" i="20"/>
  <c r="I101" i="20"/>
  <c r="I52" i="20"/>
  <c r="I88" i="20"/>
  <c r="F61" i="24"/>
  <c r="G33" i="28"/>
  <c r="I60" i="28"/>
  <c r="I64" i="28" s="1"/>
  <c r="I34" i="20"/>
  <c r="J33" i="28"/>
  <c r="J77" i="28" s="1"/>
  <c r="F77" i="28"/>
  <c r="J29" i="24"/>
  <c r="J61" i="24" s="1"/>
  <c r="F125" i="20"/>
  <c r="G34" i="32"/>
  <c r="G131" i="32" s="1"/>
  <c r="H73" i="29"/>
  <c r="G34" i="29"/>
  <c r="G73" i="29" s="1"/>
  <c r="H33" i="28"/>
  <c r="H77" i="28" s="1"/>
  <c r="J34" i="27"/>
  <c r="H34" i="27"/>
  <c r="G34" i="27"/>
  <c r="G86" i="27" s="1"/>
  <c r="H29" i="24"/>
  <c r="H61" i="24" s="1"/>
  <c r="G29" i="24"/>
  <c r="G163" i="20"/>
  <c r="H163" i="20"/>
  <c r="I39" i="30"/>
  <c r="H40" i="30"/>
  <c r="G125" i="33"/>
  <c r="I55" i="33"/>
  <c r="I22" i="33"/>
  <c r="I52" i="32"/>
  <c r="I65" i="27"/>
  <c r="H68" i="26"/>
  <c r="I54" i="25"/>
  <c r="I63" i="25" s="1"/>
  <c r="I23" i="23"/>
  <c r="J80" i="22"/>
  <c r="H80" i="22"/>
  <c r="I58" i="32"/>
  <c r="I25" i="32"/>
  <c r="I34" i="32" s="1"/>
  <c r="I131" i="32" s="1"/>
  <c r="G64" i="28"/>
  <c r="I21" i="24"/>
  <c r="I54" i="26"/>
  <c r="I58" i="26" s="1"/>
  <c r="G58" i="26"/>
  <c r="I12" i="24"/>
  <c r="I13" i="23"/>
  <c r="I59" i="23"/>
  <c r="F79" i="21"/>
  <c r="I85" i="20"/>
  <c r="I73" i="20"/>
  <c r="I68" i="26" l="1"/>
  <c r="G68" i="26"/>
  <c r="J86" i="27"/>
  <c r="I33" i="28"/>
  <c r="I77" i="28" s="1"/>
  <c r="I34" i="27"/>
  <c r="I86" i="27" s="1"/>
  <c r="I35" i="21"/>
  <c r="I79" i="21" s="1"/>
  <c r="F125" i="33"/>
  <c r="I34" i="25"/>
  <c r="I77" i="25" s="1"/>
  <c r="I80" i="22"/>
  <c r="G77" i="28"/>
  <c r="I125" i="33"/>
  <c r="I29" i="24"/>
  <c r="I61" i="24" s="1"/>
  <c r="G61" i="24"/>
  <c r="I26" i="30"/>
  <c r="I40" i="30" s="1"/>
  <c r="H86" i="27"/>
  <c r="H125" i="33"/>
  <c r="I33" i="23"/>
  <c r="I86" i="23" s="1"/>
  <c r="I73" i="29"/>
</calcChain>
</file>

<file path=xl/sharedStrings.xml><?xml version="1.0" encoding="utf-8"?>
<sst xmlns="http://schemas.openxmlformats.org/spreadsheetml/2006/main" count="3944" uniqueCount="1093">
  <si>
    <t>LBP Form No. 2</t>
  </si>
  <si>
    <t>Object of Expenditure</t>
  </si>
  <si>
    <t>Salaries and Wages</t>
  </si>
  <si>
    <t>Salaries and Wages - Regular</t>
  </si>
  <si>
    <t>Other Compensation</t>
  </si>
  <si>
    <t>Personal Economic Relief Allowance (PERA)</t>
  </si>
  <si>
    <t>Other Personnel Benefits</t>
  </si>
  <si>
    <t>Maintenance and Other Operating Expenses</t>
  </si>
  <si>
    <t>Traveling Expenses</t>
  </si>
  <si>
    <t>Training and Scholarship Expenses</t>
  </si>
  <si>
    <t>Supplies and Materials Expenses</t>
  </si>
  <si>
    <t>Utility Expenses</t>
  </si>
  <si>
    <t>Confidential, Intelligence and Extraordinary Expenses</t>
  </si>
  <si>
    <t>Repairs and Maintenance</t>
  </si>
  <si>
    <t>Capital Outlays</t>
  </si>
  <si>
    <t>Total Appropriations</t>
  </si>
  <si>
    <t>Account Code</t>
  </si>
  <si>
    <t>Past Year</t>
  </si>
  <si>
    <t>(Actual)</t>
  </si>
  <si>
    <t>Current Year (Estimate)</t>
  </si>
  <si>
    <t>First Semester</t>
  </si>
  <si>
    <t>Second Semester</t>
  </si>
  <si>
    <t>Total</t>
  </si>
  <si>
    <t>(Estimate)</t>
  </si>
  <si>
    <t>Budget Year</t>
  </si>
  <si>
    <t>(Proposed)</t>
  </si>
  <si>
    <t>Annex D</t>
  </si>
  <si>
    <t>Prepared:</t>
  </si>
  <si>
    <t>Department Head</t>
  </si>
  <si>
    <t>Reviewed:</t>
  </si>
  <si>
    <t>Approved:</t>
  </si>
  <si>
    <t>GERMILIZA M. ALANO</t>
  </si>
  <si>
    <t>SALVADOR P. ANTOJADO, JR.</t>
  </si>
  <si>
    <t>SUB-TOTAL</t>
  </si>
  <si>
    <t>Office Supplies Expenses</t>
  </si>
  <si>
    <t>Representation Expenses</t>
  </si>
  <si>
    <t>Donations</t>
  </si>
  <si>
    <t>Other MOOE</t>
  </si>
  <si>
    <t>Laptop</t>
  </si>
  <si>
    <t>Printer</t>
  </si>
  <si>
    <t>TOTAL MOOE</t>
  </si>
  <si>
    <t>Telephone Expenses - Mobile</t>
  </si>
  <si>
    <t>Traveling Expenses (collectors)</t>
  </si>
  <si>
    <t>Steel Cabinet</t>
  </si>
  <si>
    <r>
      <t xml:space="preserve">Office: </t>
    </r>
    <r>
      <rPr>
        <u/>
        <sz val="11"/>
        <color theme="1"/>
        <rFont val="Calibri"/>
        <family val="2"/>
        <scheme val="minor"/>
      </rPr>
      <t>Assessor's Office</t>
    </r>
  </si>
  <si>
    <t>TOTAL</t>
  </si>
  <si>
    <t>Training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</si>
  <si>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COA</t>
    </r>
  </si>
  <si>
    <t>EVELYN R. RONGO</t>
  </si>
  <si>
    <t>EARL RYAN L. ESPRA</t>
  </si>
  <si>
    <t xml:space="preserve"> </t>
  </si>
  <si>
    <t xml:space="preserve">                        Department Head</t>
  </si>
  <si>
    <t xml:space="preserve">       Department Head</t>
  </si>
  <si>
    <t xml:space="preserve">  </t>
  </si>
  <si>
    <t>General Services</t>
  </si>
  <si>
    <t>Janitorial Services</t>
  </si>
  <si>
    <t>Personnel Benefit Contributions</t>
  </si>
  <si>
    <r>
      <t xml:space="preserve">Office: </t>
    </r>
    <r>
      <rPr>
        <u/>
        <sz val="11"/>
        <color theme="1"/>
        <rFont val="Calibri"/>
        <family val="2"/>
        <scheme val="minor"/>
      </rPr>
      <t>Mayor's Office</t>
    </r>
  </si>
  <si>
    <t>Personal Services</t>
  </si>
  <si>
    <r>
      <t xml:space="preserve">Office: </t>
    </r>
    <r>
      <rPr>
        <u/>
        <sz val="11"/>
        <color theme="1"/>
        <rFont val="Calibri"/>
        <family val="2"/>
        <scheme val="minor"/>
      </rPr>
      <t>Legislative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</si>
  <si>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SB Secretariat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</si>
  <si>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MPDC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</si>
  <si>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Local Civil Registrar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</si>
  <si>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Municipal Budget Office</t>
    </r>
  </si>
  <si>
    <r>
      <t>Office:</t>
    </r>
    <r>
      <rPr>
        <u/>
        <sz val="11"/>
        <color theme="1"/>
        <rFont val="Calibri"/>
        <family val="2"/>
        <scheme val="minor"/>
      </rPr>
      <t xml:space="preserve"> Accounting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</si>
  <si>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Treasurer's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</si>
  <si>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Engineering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</si>
  <si>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Agriculture's Office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</si>
  <si>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Health Office</t>
    </r>
  </si>
  <si>
    <t>Communications Expenses</t>
  </si>
  <si>
    <t>Taxes, Insurance Premiums and Other Fees</t>
  </si>
  <si>
    <t>Other Maintenance and Operating Expenses</t>
  </si>
  <si>
    <r>
      <t xml:space="preserve">Office: </t>
    </r>
    <r>
      <rPr>
        <u/>
        <sz val="11"/>
        <color theme="1"/>
        <rFont val="Calibri"/>
        <family val="2"/>
        <scheme val="minor"/>
      </rPr>
      <t>DSWD</t>
    </r>
  </si>
  <si>
    <t>Financial Assistance/Subsidy</t>
  </si>
  <si>
    <t>5-01-01-010</t>
  </si>
  <si>
    <t>5-01-02-010</t>
  </si>
  <si>
    <t xml:space="preserve">5-02-01         </t>
  </si>
  <si>
    <t xml:space="preserve">5-02-02         </t>
  </si>
  <si>
    <t xml:space="preserve">5-02-03         </t>
  </si>
  <si>
    <t xml:space="preserve">5-02-05         </t>
  </si>
  <si>
    <t xml:space="preserve">5-02-13         </t>
  </si>
  <si>
    <t xml:space="preserve">5-02-99         </t>
  </si>
  <si>
    <t>Property, Plant and Equipment</t>
  </si>
  <si>
    <t>TOTAL - PS</t>
  </si>
  <si>
    <t>TOTAL - MOOE</t>
  </si>
  <si>
    <t>TOTAL - Capital Outlay</t>
  </si>
  <si>
    <t>Traveling Expenses - PESO</t>
  </si>
  <si>
    <t>Traveling Expenses - Library</t>
  </si>
  <si>
    <t>Traveling Expenses - HRMO</t>
  </si>
  <si>
    <t>Traveling Expenses - CeC</t>
  </si>
  <si>
    <t>Training Expenses - Library</t>
  </si>
  <si>
    <t>Training Expenses - HRMO</t>
  </si>
  <si>
    <t>Training Expenses - PESO</t>
  </si>
  <si>
    <t>Training Expenses - CeC</t>
  </si>
  <si>
    <t>Electricity Expenses</t>
  </si>
  <si>
    <t>Telephone Expenses</t>
  </si>
  <si>
    <t>Confidential Expenses</t>
  </si>
  <si>
    <t>Other General Services</t>
  </si>
  <si>
    <t>R/M - Machinery and Equipment (Office Equipment)</t>
  </si>
  <si>
    <t>R/M - Transportation Equipment</t>
  </si>
  <si>
    <t>Insurance Expenses</t>
  </si>
  <si>
    <t>Taxes, Duties and Licenses (Renewal of License - firearms)</t>
  </si>
  <si>
    <t>Advertising Expenses</t>
  </si>
  <si>
    <t>Transportation and Delivery Expenses</t>
  </si>
  <si>
    <t>Membership Dues and Contributions to Organizations</t>
  </si>
  <si>
    <t>Subscription Expenses - Library</t>
  </si>
  <si>
    <t>Information and Communication Technology Equipment</t>
  </si>
  <si>
    <t>Furniture and Fixtures</t>
  </si>
  <si>
    <t>Internet Subscription Expenses</t>
  </si>
  <si>
    <t>R/M - Transportation Equipment (Motor Vehicles)</t>
  </si>
  <si>
    <t>5-02-01-010</t>
  </si>
  <si>
    <t>5-02-02-010</t>
  </si>
  <si>
    <t>5-02-03-010</t>
  </si>
  <si>
    <t>5-02-03-090</t>
  </si>
  <si>
    <t>5-02-04-020</t>
  </si>
  <si>
    <t>5-02-05-020</t>
  </si>
  <si>
    <t>5-02-05-030</t>
  </si>
  <si>
    <t>5-02-01</t>
  </si>
  <si>
    <t>5-02-02</t>
  </si>
  <si>
    <t>5-02-03</t>
  </si>
  <si>
    <t>5-02-04</t>
  </si>
  <si>
    <t>5-02-05</t>
  </si>
  <si>
    <t>5-02-10</t>
  </si>
  <si>
    <t>5-02-10-010</t>
  </si>
  <si>
    <t>Representation Allowance RA</t>
  </si>
  <si>
    <t>Transportation Allowance TA</t>
  </si>
  <si>
    <t>Clothing/Uniform Allowance</t>
  </si>
  <si>
    <t>Subsistence Allowance</t>
  </si>
  <si>
    <t>Laundry Allowance</t>
  </si>
  <si>
    <t>Productivity Incentive Allowance</t>
  </si>
  <si>
    <t>Hazard Pay</t>
  </si>
  <si>
    <t>Overtime and Night Pay</t>
  </si>
  <si>
    <t>Year End Bonus</t>
  </si>
  <si>
    <t>Longevity Pay</t>
  </si>
  <si>
    <t>Cash Gift</t>
  </si>
  <si>
    <t>Retirement and Life Insurance Premiums</t>
  </si>
  <si>
    <t>Pag-IBIG Contributions</t>
  </si>
  <si>
    <t>Philhealth Contributions</t>
  </si>
  <si>
    <t>Employee Compensation Insurance Premiums</t>
  </si>
  <si>
    <t>5-01-02-020</t>
  </si>
  <si>
    <t>5-01-02-030</t>
  </si>
  <si>
    <t>5-01-02-040</t>
  </si>
  <si>
    <t>5-01-02-050</t>
  </si>
  <si>
    <t>5-01-02-060</t>
  </si>
  <si>
    <t>5-01-02-080</t>
  </si>
  <si>
    <t>5-01-02-110</t>
  </si>
  <si>
    <t>5-01-02-120</t>
  </si>
  <si>
    <t>5-01-02-130</t>
  </si>
  <si>
    <t>5-01-02-140</t>
  </si>
  <si>
    <t>5-01-02-150</t>
  </si>
  <si>
    <t>5-01-03</t>
  </si>
  <si>
    <t>5-01-03-010</t>
  </si>
  <si>
    <t>5-01-03-020</t>
  </si>
  <si>
    <t>5-01-03-040</t>
  </si>
  <si>
    <t>5-01-01</t>
  </si>
  <si>
    <t>5-01-02</t>
  </si>
  <si>
    <t>5-01-03-030</t>
  </si>
  <si>
    <t>5-01-04</t>
  </si>
  <si>
    <t>5-02-12</t>
  </si>
  <si>
    <t>5-02-12-020</t>
  </si>
  <si>
    <t>5-02-12-030</t>
  </si>
  <si>
    <t>5-02-12-040</t>
  </si>
  <si>
    <t>5-02-13</t>
  </si>
  <si>
    <t>5-02-13-050</t>
  </si>
  <si>
    <t>5-02-13-060</t>
  </si>
  <si>
    <t>5-02-16</t>
  </si>
  <si>
    <t>5-02-16-010</t>
  </si>
  <si>
    <t>5-02-16-030</t>
  </si>
  <si>
    <t>5-02-99</t>
  </si>
  <si>
    <t>5-02-99-010</t>
  </si>
  <si>
    <t>5-02-99-030</t>
  </si>
  <si>
    <t>5-02-99-040</t>
  </si>
  <si>
    <t>5-02-99-060</t>
  </si>
  <si>
    <t>5-02-99-070</t>
  </si>
  <si>
    <t>5-02-99-080</t>
  </si>
  <si>
    <t>5-02-99-990</t>
  </si>
  <si>
    <t>1-07</t>
  </si>
  <si>
    <t>1-07-05-030</t>
  </si>
  <si>
    <t>1-07-05-990</t>
  </si>
  <si>
    <t>1-07-07-010</t>
  </si>
  <si>
    <t>MERLY C. MASUGBO</t>
  </si>
  <si>
    <t>Office Equipment (Aircon)</t>
  </si>
  <si>
    <t>1-07-05-020</t>
  </si>
  <si>
    <t>Accountable Forms Expenses</t>
  </si>
  <si>
    <t>Fuel, Oil and Lubricants Expenses</t>
  </si>
  <si>
    <t>5-02-03-020</t>
  </si>
  <si>
    <t>R/M - Buildings and Other Structures (Office Building)</t>
  </si>
  <si>
    <t>5-02-13-040</t>
  </si>
  <si>
    <t>5-02-16-020</t>
  </si>
  <si>
    <t>Fidelity Bond Premiums</t>
  </si>
  <si>
    <t>Printing and Publication Expenses</t>
  </si>
  <si>
    <t>5-02-99-020</t>
  </si>
  <si>
    <t>Computer with Complete Accessories</t>
  </si>
  <si>
    <t>Other Machinery and Equipment (Water Dispenser)</t>
  </si>
  <si>
    <t>R/M - Machinery and Equipment (Cons. &amp; Heavy Equipment)</t>
  </si>
  <si>
    <t>R/M - Buildings and Other Structures (Public Building)</t>
  </si>
  <si>
    <t>Postage and Courier Services</t>
  </si>
  <si>
    <t>5-02-05-010</t>
  </si>
  <si>
    <t>5-02-14</t>
  </si>
  <si>
    <t>5-02-14-990</t>
  </si>
  <si>
    <t>Medical, Dental and Laboratory Supplies Expenses</t>
  </si>
  <si>
    <t>5-02-03-080</t>
  </si>
  <si>
    <t>Other General Services (BNS/BHW/JO)</t>
  </si>
  <si>
    <t>R/M - Infrastructure Assets  (Water Supply)</t>
  </si>
  <si>
    <t>5-02-13-030</t>
  </si>
  <si>
    <t>Furniture and Fixture</t>
  </si>
  <si>
    <t>Fuel Oil and Lubricants</t>
  </si>
  <si>
    <t>Repair and Maintenance</t>
  </si>
  <si>
    <t>Other  Maintenance and Operating Expenses</t>
  </si>
  <si>
    <t xml:space="preserve">Office Equipment </t>
  </si>
  <si>
    <t>Accountable Forms (BRGY.)</t>
  </si>
  <si>
    <t>Swivel Chair</t>
  </si>
  <si>
    <t>Machinery</t>
  </si>
  <si>
    <t>1-07-05-010</t>
  </si>
  <si>
    <t>Subsidies - Others-MAFC Traveling</t>
  </si>
  <si>
    <t>Refrigerator</t>
  </si>
  <si>
    <t>Office Equipment</t>
  </si>
  <si>
    <t>2 of 2</t>
  </si>
  <si>
    <t>2 of 1</t>
  </si>
  <si>
    <t>Postage and Deliveries</t>
  </si>
  <si>
    <t xml:space="preserve">       Jobs Fair</t>
  </si>
  <si>
    <t>Other Maintenance and Other Operating Expenses</t>
  </si>
  <si>
    <t>Peace and Order</t>
  </si>
  <si>
    <r>
      <t xml:space="preserve">Office: </t>
    </r>
    <r>
      <rPr>
        <u/>
        <sz val="11"/>
        <color theme="1"/>
        <rFont val="Calibri"/>
        <family val="2"/>
        <scheme val="minor"/>
      </rPr>
      <t>DILG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</si>
  <si>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MCTC</t>
    </r>
  </si>
  <si>
    <r>
      <t xml:space="preserve">Office: </t>
    </r>
    <r>
      <rPr>
        <u/>
        <sz val="11"/>
        <color theme="1"/>
        <rFont val="Calibri"/>
        <family val="2"/>
        <scheme val="minor"/>
      </rPr>
      <t>National Office</t>
    </r>
  </si>
  <si>
    <t>Mid-Year Bonus</t>
  </si>
  <si>
    <t>PEI</t>
  </si>
  <si>
    <t>SPES Wages</t>
  </si>
  <si>
    <t>Burial and Medical Assistant</t>
  </si>
  <si>
    <t>Conduct of Information Caravan</t>
  </si>
  <si>
    <t>Celebration of Araw ng Kalawit</t>
  </si>
  <si>
    <t>Maintenance of Tourism St. Lights</t>
  </si>
  <si>
    <t>Celebration of SAULOG</t>
  </si>
  <si>
    <t xml:space="preserve">   PEI</t>
  </si>
  <si>
    <t xml:space="preserve">    PEI</t>
  </si>
  <si>
    <t xml:space="preserve">         Election Fund - National</t>
  </si>
  <si>
    <t xml:space="preserve">         Election Fund - Barangay</t>
  </si>
  <si>
    <t xml:space="preserve">   5-02-02</t>
  </si>
  <si>
    <t>Transportation Allowance (TA)</t>
  </si>
  <si>
    <t>5-02-01-010-1</t>
  </si>
  <si>
    <t>5-02-01-010-2</t>
  </si>
  <si>
    <t>5-02-01-010-3</t>
  </si>
  <si>
    <t>5-02-01-010-4</t>
  </si>
  <si>
    <t>5-02-02-010-1</t>
  </si>
  <si>
    <t>5-02-02-010-2</t>
  </si>
  <si>
    <t>5-02-02-010-3</t>
  </si>
  <si>
    <t>5-02-02-010-4</t>
  </si>
  <si>
    <t>Municipal Budget Officer</t>
  </si>
  <si>
    <t xml:space="preserve">      Airconditioning System</t>
  </si>
  <si>
    <t>5-02-99-990-1</t>
  </si>
  <si>
    <t>5-02-99-990-2</t>
  </si>
  <si>
    <t>5-02-99-990-3</t>
  </si>
  <si>
    <t>5-02-99-990-4</t>
  </si>
  <si>
    <t>5-02-99-990-5</t>
  </si>
  <si>
    <t>5-02-99-990-6</t>
  </si>
  <si>
    <t>5-02-99-990-7</t>
  </si>
  <si>
    <t>1-07-05-020-1</t>
  </si>
  <si>
    <t>1-07-05-030-2</t>
  </si>
  <si>
    <t>1-07-05-030-3</t>
  </si>
  <si>
    <t>1-07-05-020-4</t>
  </si>
  <si>
    <t xml:space="preserve">       Health and Nutrition Maternal Child Care</t>
  </si>
  <si>
    <t xml:space="preserve">       Informative Education Campaign</t>
  </si>
  <si>
    <t>5-02-99-990-13</t>
  </si>
  <si>
    <t>OSCA</t>
  </si>
  <si>
    <t>Day Care Worker</t>
  </si>
  <si>
    <t>Youth Program</t>
  </si>
  <si>
    <t>Elderly Person w/ Disability</t>
  </si>
  <si>
    <t>Women Welfare Program</t>
  </si>
  <si>
    <t>Philhealth for Indigent</t>
  </si>
  <si>
    <t>5-02-99-990-14</t>
  </si>
  <si>
    <t>5-02-99-990-17</t>
  </si>
  <si>
    <t>5-02-99-990-18</t>
  </si>
  <si>
    <t>5-02-99-990-19</t>
  </si>
  <si>
    <t>5-02-99-990-20</t>
  </si>
  <si>
    <t>5-02-99-990-21</t>
  </si>
  <si>
    <t>1-07-05-020-2</t>
  </si>
  <si>
    <t>1-07-05-030-1</t>
  </si>
  <si>
    <t>1-07-05-020-7</t>
  </si>
  <si>
    <t>Computer W/Complete Accessories</t>
  </si>
  <si>
    <t>1-07-05-020-10</t>
  </si>
  <si>
    <t>5-02-01-010-5</t>
  </si>
  <si>
    <t>5-02-03-020-1</t>
  </si>
  <si>
    <t>Weighing Scale</t>
  </si>
  <si>
    <t>Office Equipment (Freezer)</t>
  </si>
  <si>
    <t>5-02-12-040-4</t>
  </si>
  <si>
    <t>5-02-12-040-5</t>
  </si>
  <si>
    <t>Municipal Mayor</t>
  </si>
  <si>
    <r>
      <t xml:space="preserve">Office: </t>
    </r>
    <r>
      <rPr>
        <u/>
        <sz val="11"/>
        <color theme="1"/>
        <rFont val="Calibri"/>
        <family val="2"/>
        <scheme val="minor"/>
      </rPr>
      <t>Economic Ent. &amp; Gen. Service</t>
    </r>
  </si>
  <si>
    <t>Security Services</t>
  </si>
  <si>
    <t>5-02-12-990</t>
  </si>
  <si>
    <t>Additional Cash Gift Benefits</t>
  </si>
  <si>
    <t xml:space="preserve">   Additional Cash Benefits</t>
  </si>
  <si>
    <t xml:space="preserve">  Additional Cash Benefits</t>
  </si>
  <si>
    <t xml:space="preserve">   Additional  Cash Benefits</t>
  </si>
  <si>
    <t>R/M Offfice  Equipment</t>
  </si>
  <si>
    <t>Traveling Expenses - Postal</t>
  </si>
  <si>
    <t>Office Supplies Expenses - PESO</t>
  </si>
  <si>
    <t>Office Supplies Expenses - Library</t>
  </si>
  <si>
    <t>Telephone Expenses - PESO</t>
  </si>
  <si>
    <t xml:space="preserve">Internet Subscription Expenses </t>
  </si>
  <si>
    <t>SPES Orientation</t>
  </si>
  <si>
    <t>Career Advocary</t>
  </si>
  <si>
    <t xml:space="preserve">Fuel, Oil and Lubricants Expenses </t>
  </si>
  <si>
    <t>Celebration of CSC Day</t>
  </si>
  <si>
    <t>Internet Expenses</t>
  </si>
  <si>
    <t>TB DOTS Program</t>
  </si>
  <si>
    <t>Expanded Immunization Program</t>
  </si>
  <si>
    <t>Medical Caravan - (Annual &amp; Quarterly)</t>
  </si>
  <si>
    <t>Araw Medical Outreach</t>
  </si>
  <si>
    <t>NDC (Non Communicable Disease Program</t>
  </si>
  <si>
    <t>Blood Donation Program</t>
  </si>
  <si>
    <t xml:space="preserve">Family Planning Program </t>
  </si>
  <si>
    <t>Health Board</t>
  </si>
  <si>
    <t>Emergency Assistance Program</t>
  </si>
  <si>
    <t>Counterpart to 4Ps Program</t>
  </si>
  <si>
    <t>Child Welfare Program</t>
  </si>
  <si>
    <t>Repairs and Maintenance Transportation</t>
  </si>
  <si>
    <t>Office: PNP</t>
  </si>
  <si>
    <t>Fuel, Oil &amp; Lubricants Expenses</t>
  </si>
  <si>
    <t>Repairs and Maintenance - Patrol Car</t>
  </si>
  <si>
    <t>4 of 4</t>
  </si>
  <si>
    <t>4 of 3</t>
  </si>
  <si>
    <t>4 of 2</t>
  </si>
  <si>
    <t>4 of 1</t>
  </si>
  <si>
    <t>5-02-99-990-22</t>
  </si>
  <si>
    <t>5-02-99-990-23</t>
  </si>
  <si>
    <t>5-02-99-990-24</t>
  </si>
  <si>
    <t>5-02-99-990-25</t>
  </si>
  <si>
    <t>5-02-99-990-26</t>
  </si>
  <si>
    <t>5-02-99-990-27</t>
  </si>
  <si>
    <t>5-02-05-020-1</t>
  </si>
  <si>
    <t>5-02-99-080-1</t>
  </si>
  <si>
    <t>1-07-07-010-3</t>
  </si>
  <si>
    <t>1-07-07-010-4</t>
  </si>
  <si>
    <t>1-07-07-010-5</t>
  </si>
  <si>
    <t>1-07-07-010-6</t>
  </si>
  <si>
    <t>1-07-07-010-1</t>
  </si>
  <si>
    <t>5-02-03-010-1</t>
  </si>
  <si>
    <t>5-02-03-010-2</t>
  </si>
  <si>
    <t>5-02-03-010-3</t>
  </si>
  <si>
    <t>5-02-03-010-4</t>
  </si>
  <si>
    <t>Office Supplies Expenses - CeC</t>
  </si>
  <si>
    <t>LDRRMO</t>
  </si>
  <si>
    <t>Other Maintenance and Operating Expenses(MDC)</t>
  </si>
  <si>
    <t>5-02-99-990-8</t>
  </si>
  <si>
    <t>5-02-12-090</t>
  </si>
  <si>
    <t>5-02-99-020-30</t>
  </si>
  <si>
    <t>5-02-99-990-9</t>
  </si>
  <si>
    <t>5-02-13-060-1</t>
  </si>
  <si>
    <t>5-02-99-990-29</t>
  </si>
  <si>
    <t>Fedility Bond Premium</t>
  </si>
  <si>
    <t>Property, Plant and Equipment(Laptop)</t>
  </si>
  <si>
    <t>Traveling Expenses/Training</t>
  </si>
  <si>
    <t>Gasoline, Oil &amp; Lubricants Expenses</t>
  </si>
  <si>
    <t>Office: BOF</t>
  </si>
  <si>
    <t>Programmed Appropriation and Obligation by Object of Expenditure</t>
  </si>
  <si>
    <r>
      <t xml:space="preserve">LGU: </t>
    </r>
    <r>
      <rPr>
        <b/>
        <u/>
        <sz val="11"/>
        <color theme="1"/>
        <rFont val="Calibri"/>
        <family val="2"/>
        <scheme val="minor"/>
      </rPr>
      <t>Kalawit, Zamboanga del Norte</t>
    </r>
  </si>
  <si>
    <t>Loyalty Pay</t>
  </si>
  <si>
    <t>SPECIAL PURPOSE APPROPRIATION</t>
  </si>
  <si>
    <t>20% of IRA for Dev't Fund</t>
  </si>
  <si>
    <t>5% Calamity Fund</t>
  </si>
  <si>
    <t>Financial Assistance to Barangay</t>
  </si>
  <si>
    <t>Terminal Leave Pay</t>
  </si>
  <si>
    <t>LBP Form No. 2-A</t>
  </si>
  <si>
    <t>RONNIE T. SOLOMON</t>
  </si>
  <si>
    <t>JOSEPHINE P. SILAGAN</t>
  </si>
  <si>
    <t>GERMILIZA  M. ALANO</t>
  </si>
  <si>
    <t>BONIFACIA P. BANAO</t>
  </si>
  <si>
    <t>MERLITA P. AMORA</t>
  </si>
  <si>
    <t>LETICIA B. CUSTODIO</t>
  </si>
  <si>
    <t>NENA B. LOZADA</t>
  </si>
  <si>
    <t>Annex E</t>
  </si>
  <si>
    <t xml:space="preserve">First Semester </t>
  </si>
  <si>
    <r>
      <t xml:space="preserve">Office: </t>
    </r>
    <r>
      <rPr>
        <b/>
        <u/>
        <sz val="11"/>
        <color theme="1"/>
        <rFont val="Calibri"/>
        <family val="2"/>
        <scheme val="minor"/>
      </rPr>
      <t>Mayor's Office</t>
    </r>
  </si>
  <si>
    <t>1</t>
  </si>
  <si>
    <t>2</t>
  </si>
  <si>
    <t>3</t>
  </si>
  <si>
    <t>4</t>
  </si>
  <si>
    <t>5</t>
  </si>
  <si>
    <t>6</t>
  </si>
  <si>
    <t>7</t>
  </si>
  <si>
    <t>Office Supplies Expenses - HRMO</t>
  </si>
  <si>
    <t xml:space="preserve">     </t>
  </si>
  <si>
    <t>Telephone Expenses-Mobile</t>
  </si>
  <si>
    <t>SERGIO RUNEM M. BRILLANTES</t>
  </si>
  <si>
    <t>Desktop Computer W/Complete Accessories</t>
  </si>
  <si>
    <t>Dispenser</t>
  </si>
  <si>
    <t>Leprosy Program/Campaign (GAD)</t>
  </si>
  <si>
    <t>Oral Health Program GAD</t>
  </si>
  <si>
    <t>Rabies Program GAD</t>
  </si>
  <si>
    <t>Dengue Program GAD</t>
  </si>
  <si>
    <t>BLS Training Annually GAD</t>
  </si>
  <si>
    <t>Suicide Prevention Campaign GAD</t>
  </si>
  <si>
    <t>Tabacco Control Program GAD</t>
  </si>
  <si>
    <t>Malaria Program GAD</t>
  </si>
  <si>
    <t>Newborn Screening Program GAD</t>
  </si>
  <si>
    <t>HIV/AIDS Campaign GAD</t>
  </si>
  <si>
    <t>Nutrition Program GAD</t>
  </si>
  <si>
    <t>Mental Health Program GAD</t>
  </si>
  <si>
    <t>R/M - Transportation Equipment (Ambulance)</t>
  </si>
  <si>
    <t>Traveling Expenses (GAD GFPs)</t>
  </si>
  <si>
    <t>Person W/Disbility Welfare Prog.(PWD)</t>
  </si>
  <si>
    <t>Aircon (Sprilt Type)</t>
  </si>
  <si>
    <t>Steel Cabinet (Double Door)</t>
  </si>
  <si>
    <t>DSLR Camera</t>
  </si>
  <si>
    <t>Vault</t>
  </si>
  <si>
    <t>Furniture Fixture</t>
  </si>
  <si>
    <t>National Youth Council (NYC)</t>
  </si>
  <si>
    <t xml:space="preserve">   </t>
  </si>
  <si>
    <t>5-02-99-990-28</t>
  </si>
  <si>
    <t>5-02-99-990-30</t>
  </si>
  <si>
    <t>5-02-99-990-31</t>
  </si>
  <si>
    <t>Freezer</t>
  </si>
  <si>
    <t>5-02-99-990-33</t>
  </si>
  <si>
    <t>5-02-99-990-34</t>
  </si>
  <si>
    <t>5-02-99-990-35</t>
  </si>
  <si>
    <t>5-02-99-990-36</t>
  </si>
  <si>
    <t>5-02-99-990-38</t>
  </si>
  <si>
    <t>5-02-99-990-39</t>
  </si>
  <si>
    <t>5-02-99-990-40</t>
  </si>
  <si>
    <t>5-02-99-990-41</t>
  </si>
  <si>
    <t xml:space="preserve">5-02-99-990-7       </t>
  </si>
  <si>
    <t xml:space="preserve">     Municipal Mayor</t>
  </si>
  <si>
    <t>5-02-01-010-7</t>
  </si>
  <si>
    <t>SPA</t>
  </si>
  <si>
    <t>Other MOOE-JO</t>
  </si>
  <si>
    <t>Donations  VM</t>
  </si>
  <si>
    <t xml:space="preserve">      </t>
  </si>
  <si>
    <t>5-02-01-020</t>
  </si>
  <si>
    <t>SOMA</t>
  </si>
  <si>
    <t>SOCA</t>
  </si>
  <si>
    <t>IP'S Day</t>
  </si>
  <si>
    <t>Aircondition System Split Type</t>
  </si>
  <si>
    <t>2 Steel Cabinets/Filling Cabinets</t>
  </si>
  <si>
    <t>34 Inches LG TV</t>
  </si>
  <si>
    <t>Monitor/UPS</t>
  </si>
  <si>
    <t>GPS</t>
  </si>
  <si>
    <t>Desktop Computer w/complete accessories</t>
  </si>
  <si>
    <t>R/M - Office Equipment</t>
  </si>
  <si>
    <t>Office Table</t>
  </si>
  <si>
    <t xml:space="preserve">Steel Cabinet </t>
  </si>
  <si>
    <t>Furniture &amp; Fixture</t>
  </si>
  <si>
    <t>Table w/top glass</t>
  </si>
  <si>
    <t>1 Set curtains</t>
  </si>
  <si>
    <t>1 Set computer w/complete accessories</t>
  </si>
  <si>
    <t>1 Unit built in cabinet for real property books</t>
  </si>
  <si>
    <t>1 Unit Laptop Core i7</t>
  </si>
  <si>
    <t>1 Unit water dispenser</t>
  </si>
  <si>
    <t>1 Unit 2.5 HP Aircon Koppel (Split type)</t>
  </si>
  <si>
    <t>Internet Expenses BAC</t>
  </si>
  <si>
    <t>Office Supplies Expenses BAC</t>
  </si>
  <si>
    <t>Plastic Chair (w/o arm)</t>
  </si>
  <si>
    <t>Adolescent Health Awareness Program GAD</t>
  </si>
  <si>
    <t>Filariasis Program GAD</t>
  </si>
  <si>
    <t>Annual Licensing BEMONC GAD</t>
  </si>
  <si>
    <t>Ambulance Licensing BEMONC GAD</t>
  </si>
  <si>
    <t>CAPITAL OUTLAY</t>
  </si>
  <si>
    <t>Property Plant and Equipment</t>
  </si>
  <si>
    <t>1 Unit Laptop</t>
  </si>
  <si>
    <t>TOTAL CAPITAL OUTLAY</t>
  </si>
  <si>
    <t>Award to Early Child Development Worker</t>
  </si>
  <si>
    <t>Projector Complete Set</t>
  </si>
  <si>
    <t>Awards/Rewards Expenses</t>
  </si>
  <si>
    <t>5-02-06-010</t>
  </si>
  <si>
    <t>Laptop GAD</t>
  </si>
  <si>
    <t>Traveling Expenses Transportation BAWC Victime GAD</t>
  </si>
  <si>
    <t xml:space="preserve">      Capability Building/Livelihood Skills Training PESO</t>
  </si>
  <si>
    <t>Capability Building GFPS/GAD</t>
  </si>
  <si>
    <t>1-07-05-030-5</t>
  </si>
  <si>
    <t>1-07-05-030-4</t>
  </si>
  <si>
    <t>1-07-05-030-7</t>
  </si>
  <si>
    <t>1-07-05-030-8</t>
  </si>
  <si>
    <t>1-07-05-010-6</t>
  </si>
  <si>
    <t>1-07-05-030-6</t>
  </si>
  <si>
    <t>1-07-05-010-2</t>
  </si>
  <si>
    <t>Furniture &amp; Fixtures</t>
  </si>
  <si>
    <t>5-02-01-010-6</t>
  </si>
  <si>
    <t>5-02-03-010-5</t>
  </si>
  <si>
    <t>5-02-05-030-1</t>
  </si>
  <si>
    <t>5-02-99-990-37</t>
  </si>
  <si>
    <t>5-02-99-990-32</t>
  </si>
  <si>
    <t>5-02-05-030-2</t>
  </si>
  <si>
    <t>5-07-05-030</t>
  </si>
  <si>
    <t>5-07-05-030-2</t>
  </si>
  <si>
    <r>
      <t xml:space="preserve">Office: </t>
    </r>
    <r>
      <rPr>
        <u/>
        <sz val="10"/>
        <color theme="1"/>
        <rFont val="Calibri"/>
        <family val="2"/>
        <scheme val="minor"/>
      </rPr>
      <t>Health Office</t>
    </r>
  </si>
  <si>
    <t>3 of 3</t>
  </si>
  <si>
    <t>3 of 2</t>
  </si>
  <si>
    <t>3 of 1</t>
  </si>
  <si>
    <r>
      <t>Office:</t>
    </r>
    <r>
      <rPr>
        <u/>
        <sz val="11"/>
        <color theme="1"/>
        <rFont val="Calibri"/>
        <family val="2"/>
        <scheme val="minor"/>
      </rPr>
      <t>SB Legislative</t>
    </r>
  </si>
  <si>
    <t>TOTAL - SPA</t>
  </si>
  <si>
    <t>Office:</t>
  </si>
  <si>
    <t>5-02-99-990-52</t>
  </si>
  <si>
    <t>MOOE BAC</t>
  </si>
  <si>
    <t>5-02-12-990-2</t>
  </si>
  <si>
    <t>5-02-12-990-3</t>
  </si>
  <si>
    <t>5-02-12-990-4</t>
  </si>
  <si>
    <t>5-02-12-990-5</t>
  </si>
  <si>
    <t>5-02-12-990-6</t>
  </si>
  <si>
    <t>2 Steel Cabinet</t>
  </si>
  <si>
    <t>2 Computer Rock Stand</t>
  </si>
  <si>
    <t>5 Office Table with Chair</t>
  </si>
  <si>
    <t xml:space="preserve">Computer w/complete Accessories    </t>
  </si>
  <si>
    <t>1 Inverter</t>
  </si>
  <si>
    <t>Traveling Expenses BAC</t>
  </si>
  <si>
    <t>Internet Subscription Expenses BAC</t>
  </si>
  <si>
    <t>Laptop Computer</t>
  </si>
  <si>
    <t>Smart TV for Power Point Presentation</t>
  </si>
  <si>
    <t>Printer A3</t>
  </si>
  <si>
    <t xml:space="preserve">Printer </t>
  </si>
  <si>
    <t>Aircon Split Type</t>
  </si>
  <si>
    <t xml:space="preserve">Laptop </t>
  </si>
  <si>
    <t>Maintenance and other Operating Expenses</t>
  </si>
  <si>
    <t>Training and Seminar Expenses</t>
  </si>
  <si>
    <t>Fidelity Bond</t>
  </si>
  <si>
    <t>Bookkeeper Expenses</t>
  </si>
  <si>
    <t>Auditing Services</t>
  </si>
  <si>
    <t>Araw ng Daniel Maing</t>
  </si>
  <si>
    <t>BDC Meals and Snacks</t>
  </si>
  <si>
    <t>Medical Outreach</t>
  </si>
  <si>
    <t>Barangay Assembly Expenses</t>
  </si>
  <si>
    <t>Senior Citizen/Protection of Children Fund</t>
  </si>
  <si>
    <t>Nutarial Fee</t>
  </si>
  <si>
    <t>Repair &amp; Maintenance Office Expenses</t>
  </si>
  <si>
    <t>Insurance Expenses/Annual Dues</t>
  </si>
  <si>
    <t>Amount</t>
  </si>
  <si>
    <t>Installation of Cubicles, tables &amp; Chairs, Wiring &amp; Floar tiles</t>
  </si>
  <si>
    <t>1 Unit Aircon Split Type 1.5 HP</t>
  </si>
  <si>
    <t>Brush Cutter</t>
  </si>
  <si>
    <t>Agricultural Dev't. Program</t>
  </si>
  <si>
    <t>Aircon Split type</t>
  </si>
  <si>
    <t>Water Supply Maintenance</t>
  </si>
  <si>
    <t>Environmental Sanitation</t>
  </si>
  <si>
    <t>STH Program</t>
  </si>
  <si>
    <t>Water Bacti-Analysis</t>
  </si>
  <si>
    <t>Concrete Bowls</t>
  </si>
  <si>
    <t>COVID-19 Program</t>
  </si>
  <si>
    <t>Medico-Legal</t>
  </si>
  <si>
    <t>Youth Organization GAD</t>
  </si>
  <si>
    <t>Capability Building/attendance of Provincial Meeting GAD</t>
  </si>
  <si>
    <t>Elderly Filipino Week Celebration GAD</t>
  </si>
  <si>
    <t>Reporting System and Prevention Program for Elder Abuse Cases GAD</t>
  </si>
  <si>
    <t>Burial, Medical/Financial Assistance GAD</t>
  </si>
  <si>
    <t>Burial, Medical/Financial/ESA Transportation Assistance GAD</t>
  </si>
  <si>
    <t>Women's Month Celebration GAD</t>
  </si>
  <si>
    <t>18-day Advocacy Campaign to Stop VAWC GAD</t>
  </si>
  <si>
    <t>Reproduction of IEC Materials GAD</t>
  </si>
  <si>
    <t>Counselling Services for the Rehabilitation of Perpetrator of Domestic violence GAD</t>
  </si>
  <si>
    <t>Comprehensive intervention against Gender Based Violence GAD</t>
  </si>
  <si>
    <t>National Children's Month Celebration GAD</t>
  </si>
  <si>
    <t>Child Development Workers Training GAD</t>
  </si>
  <si>
    <t>Comprehensive Local Juvenile Intervention Program GAD</t>
  </si>
  <si>
    <t>Counterpart Fund to Residential Care/Rehabilitation Centers GAD</t>
  </si>
  <si>
    <t>Assistive Device for PWD GAD</t>
  </si>
  <si>
    <t>Philhealth Insurance for Indigent</t>
  </si>
  <si>
    <t>Municipal Sectoral Quarterly Meeting (Women, Senior Citizen, CDW's &amp; PWD) GAD</t>
  </si>
  <si>
    <t>Support to National/Regional/Provincial Social Protection Programs</t>
  </si>
  <si>
    <t>Office Supplies Expenses-CDW (GAD)</t>
  </si>
  <si>
    <t>Office Supplies Expenses-OSCA (GAD)</t>
  </si>
  <si>
    <t>Office Supplies Expenses-PDAO (GAD)</t>
  </si>
  <si>
    <t>1 Unit Aircon (4Ps Office)</t>
  </si>
  <si>
    <t>1 Unit Laptop Computer (ECCD) GAD</t>
  </si>
  <si>
    <t>1 set table with chair (PDAO) (GAD)</t>
  </si>
  <si>
    <t>Portable Speaker w/mic</t>
  </si>
  <si>
    <t>1 Unit Steel Cabinet</t>
  </si>
  <si>
    <t xml:space="preserve">5-02-05 -20        </t>
  </si>
  <si>
    <t>Child Crisis Intervention Program- Mobilization GAD</t>
  </si>
  <si>
    <t>Laptop w/printer</t>
  </si>
  <si>
    <t>5-02-12-990-7</t>
  </si>
  <si>
    <t>5-02-99-990-10</t>
  </si>
  <si>
    <t>1-07-07-010-2</t>
  </si>
  <si>
    <t>5-02-01-010-8</t>
  </si>
  <si>
    <t>5-02-99-990-73</t>
  </si>
  <si>
    <t>5-02-99-990-42</t>
  </si>
  <si>
    <t>5-02-99-990-43</t>
  </si>
  <si>
    <t>5-02-99-990-44</t>
  </si>
  <si>
    <t>5-02-99-990-45</t>
  </si>
  <si>
    <t>5-02-99-990-46</t>
  </si>
  <si>
    <t>5-02-99-990-47</t>
  </si>
  <si>
    <t>5-02-99-990-48</t>
  </si>
  <si>
    <t>5-02-99-990-49</t>
  </si>
  <si>
    <t>5-02-99-990-50</t>
  </si>
  <si>
    <t>5-02-99-990-51</t>
  </si>
  <si>
    <t>5-02-99-990-53</t>
  </si>
  <si>
    <t>5-02-99-990-54</t>
  </si>
  <si>
    <t>5-02-99-990-55</t>
  </si>
  <si>
    <t>5-02-99-990-56</t>
  </si>
  <si>
    <t>5-02-99-990-57</t>
  </si>
  <si>
    <t>5-02-99-990-58</t>
  </si>
  <si>
    <t>5-02-99-990-59</t>
  </si>
  <si>
    <t>5-02-99-990-60</t>
  </si>
  <si>
    <t>5-02-99-990-61</t>
  </si>
  <si>
    <t>5-02-99-990-62</t>
  </si>
  <si>
    <t>5-02-99-990-63</t>
  </si>
  <si>
    <t>5-02-99-990-64</t>
  </si>
  <si>
    <t>5-02-99-990-65</t>
  </si>
  <si>
    <t>5-02-99-990-66</t>
  </si>
  <si>
    <t>5-02-99-990-67</t>
  </si>
  <si>
    <t>5-02-99-990-68</t>
  </si>
  <si>
    <t>5-02-99-990-69</t>
  </si>
  <si>
    <t>Capital Outlay</t>
  </si>
  <si>
    <t>5-02-03-10-6</t>
  </si>
  <si>
    <t>5-02-03-10-7</t>
  </si>
  <si>
    <t>5-02-03-10-8</t>
  </si>
  <si>
    <t>BIDULITA T. AGUILAR</t>
  </si>
  <si>
    <t>Aircon Window Type</t>
  </si>
  <si>
    <t>Computer w/complete Accessories</t>
  </si>
  <si>
    <t>Additional Cash Benefits</t>
  </si>
  <si>
    <t>Peace and Order Council (POC)/POPS</t>
  </si>
  <si>
    <t>PBB</t>
  </si>
  <si>
    <t xml:space="preserve">5-02-05-020         </t>
  </si>
  <si>
    <t xml:space="preserve">   PBB</t>
  </si>
  <si>
    <r>
      <t xml:space="preserve">Office: </t>
    </r>
    <r>
      <rPr>
        <u/>
        <sz val="11"/>
        <color theme="1"/>
        <rFont val="Calibri"/>
        <family val="2"/>
        <scheme val="minor"/>
      </rPr>
      <t>POPS</t>
    </r>
  </si>
  <si>
    <t>A. Crime &amp; Disorder and Lawlessness</t>
  </si>
  <si>
    <t>a.) Campaign Againts Illegal Firearms</t>
  </si>
  <si>
    <t>Against Illegal Activities Such as:</t>
  </si>
  <si>
    <t>b.) Conduct Daily Checkpoint</t>
  </si>
  <si>
    <t>c.) Conduct Barangay Visitations</t>
  </si>
  <si>
    <t>d.) Illegal Drugs</t>
  </si>
  <si>
    <t>e.) Illegal Gambling</t>
  </si>
  <si>
    <r>
      <t xml:space="preserve">Office: </t>
    </r>
    <r>
      <rPr>
        <u/>
        <sz val="11"/>
        <color theme="1"/>
        <rFont val="Calibri"/>
        <family val="2"/>
        <scheme val="minor"/>
      </rPr>
      <t>MENRO</t>
    </r>
  </si>
  <si>
    <t>Improvement of Legislative Building</t>
  </si>
  <si>
    <t>Top Glass</t>
  </si>
  <si>
    <t>Fuel and Oil Lubricants</t>
  </si>
  <si>
    <t>Internet Subscription Expenses WEB</t>
  </si>
  <si>
    <t>Ring Binder</t>
  </si>
  <si>
    <t>Aircon 2 HP, Split type</t>
  </si>
  <si>
    <t>Cellphone</t>
  </si>
  <si>
    <t>Camera with Assessories</t>
  </si>
  <si>
    <t>UPS</t>
  </si>
  <si>
    <t>Other Mechinery</t>
  </si>
  <si>
    <t>RHU-Maintenance (ORT and Adolescent  Corner and Other Maint.</t>
  </si>
  <si>
    <t>Quarter Evaluation/Monitoring Review of BHS/BHW</t>
  </si>
  <si>
    <t>Cadaver Disposal</t>
  </si>
  <si>
    <t>Disinfection Control</t>
  </si>
  <si>
    <t>DM/HPN Program</t>
  </si>
  <si>
    <t>Chronic Kidney Disease Program</t>
  </si>
  <si>
    <t>Cancer Awareness Program Breast/Cervical/Prostate GAD</t>
  </si>
  <si>
    <t>Violence Injury Prevention Program</t>
  </si>
  <si>
    <t>Blindness Program</t>
  </si>
  <si>
    <t>Thyroid Awareness Program</t>
  </si>
  <si>
    <t>Schistosomiasis Program</t>
  </si>
  <si>
    <t>COVID-19 Vaccination ( ResBakuna)</t>
  </si>
  <si>
    <t>COVID-19 Awareness and Information Drive</t>
  </si>
  <si>
    <t>Vector Control Program</t>
  </si>
  <si>
    <t>1 Printer</t>
  </si>
  <si>
    <t>Oxygen Accentuator</t>
  </si>
  <si>
    <t>Air Powered-Pump Respirator</t>
  </si>
  <si>
    <t>Office Supplies Expenses-4Ps</t>
  </si>
  <si>
    <t>Provision of food/medical assistance to senior citizen</t>
  </si>
  <si>
    <t>2 sets Table with Chair 4Ps</t>
  </si>
  <si>
    <t>1 Unit Computer Desktop 4Ps</t>
  </si>
  <si>
    <t>Printer 4Ps</t>
  </si>
  <si>
    <t>Book Shelves MSWDO</t>
  </si>
  <si>
    <t>Water Dispenser MSWDO</t>
  </si>
  <si>
    <t>Curtains MSWDO</t>
  </si>
  <si>
    <t>Termporary Shelter Amenities</t>
  </si>
  <si>
    <t>Aircon</t>
  </si>
  <si>
    <t>Wireless headset microphone</t>
  </si>
  <si>
    <t>Wireless microphone</t>
  </si>
  <si>
    <t>Const. of PNP Personnel Quarters/Barracks</t>
  </si>
  <si>
    <t>Office Supplies</t>
  </si>
  <si>
    <t>Traveling Expeses</t>
  </si>
  <si>
    <t>Internet Expenses- PESO</t>
  </si>
  <si>
    <t>Internet Expenses-Library</t>
  </si>
  <si>
    <t>Medical Dental Outreach</t>
  </si>
  <si>
    <t>1 Motorcycle</t>
  </si>
  <si>
    <t>2 Laptop</t>
  </si>
  <si>
    <t>Curtains</t>
  </si>
  <si>
    <t>1 Unit Laptop - Library</t>
  </si>
  <si>
    <t>1 Wooden Cabinet-Library</t>
  </si>
  <si>
    <t>Cable Network GSAT or Cignal - Library</t>
  </si>
  <si>
    <t>Wifi Router-Library</t>
  </si>
  <si>
    <t>1 Unit Airconditioner-Library</t>
  </si>
  <si>
    <t>Wooden Cabinet - PESO</t>
  </si>
  <si>
    <t>Computer w/complete Accessories-PESO</t>
  </si>
  <si>
    <t>Printer w/scanner-PESO</t>
  </si>
  <si>
    <t>POPS Capital Outlay</t>
  </si>
  <si>
    <t>Printer - Library</t>
  </si>
  <si>
    <t>Smart TV-Library</t>
  </si>
  <si>
    <t>Other Professional Services</t>
  </si>
  <si>
    <t>Professional Services</t>
  </si>
  <si>
    <t>5-02-11-990</t>
  </si>
  <si>
    <t>Printer/TV</t>
  </si>
  <si>
    <t>Fuel, Oil and Lubricants Expenses (Generator Vaccines)</t>
  </si>
  <si>
    <t xml:space="preserve">5-02-01-010      </t>
  </si>
  <si>
    <t xml:space="preserve">5-02-02 -010     </t>
  </si>
  <si>
    <t>Telephone Expenses - Mobile MTO &amp; Assistant</t>
  </si>
  <si>
    <t>Flitting of (Properties) Subdivision Lots</t>
  </si>
  <si>
    <t>Tricycle</t>
  </si>
  <si>
    <t>Other Professional Services-PPO</t>
  </si>
  <si>
    <t>Other Professional Services-PAO</t>
  </si>
  <si>
    <t>Other Professional Services-COMELEC</t>
  </si>
  <si>
    <t>Other Professional Services-BIR</t>
  </si>
  <si>
    <t>Other Professional Services-TRC</t>
  </si>
  <si>
    <t>Support Operation Fund (Special Program)</t>
  </si>
  <si>
    <t>14 Barangays (Patrolling &amp; Monitoring)</t>
  </si>
  <si>
    <t>(Fuel and Lubricants)</t>
  </si>
  <si>
    <t>1. Provisions of Logistical Support PNP Operation on LGU's</t>
  </si>
  <si>
    <t>2.Procurement of information Against</t>
  </si>
  <si>
    <t>3. Repair &amp; Maintenance of Patrol Vehicles</t>
  </si>
  <si>
    <t>4. Reward for arrest of most wanted Peson/Other Wanted</t>
  </si>
  <si>
    <t>5. Support to PNP Quarantine checkpoint (QCP Community Police Assistance Center (COMPAC) Operation</t>
  </si>
  <si>
    <t>6. Conflict Program to Fight Insurgency and Terrorism (ELCAC)</t>
  </si>
  <si>
    <t>7. Re-integration Program Training community Livelihood for Drug Reformist/</t>
  </si>
  <si>
    <t>8. Campaign Against KIDNAP for Randsom</t>
  </si>
  <si>
    <t>9. Support MPOC Secretariat (LGU/DILG)</t>
  </si>
  <si>
    <t>10. Information Gathering/Mobile Patrol Survellance/ISO Operation/Monitoring</t>
  </si>
  <si>
    <t>11. Financial Support for Component 14 BADAC, BPATS</t>
  </si>
  <si>
    <t>12. Enhancement Training of BPSO and BINS</t>
  </si>
  <si>
    <t>13. Mobilization and Utilization of BPSO &amp; BINS</t>
  </si>
  <si>
    <t>14. Comprehensive Dangerous Drugs Act of 2002                       (542 Drug Reformist)</t>
  </si>
  <si>
    <t>16. Program to Fight Insurgency and Terrorism (ELCAC)</t>
  </si>
  <si>
    <t>20% Development Fund</t>
  </si>
  <si>
    <t>I. SOCIAL DEVELOPMENT</t>
  </si>
  <si>
    <t xml:space="preserve">      a. Counterpart to WATER</t>
  </si>
  <si>
    <t xml:space="preserve">      b. Counterpart to REACH</t>
  </si>
  <si>
    <t xml:space="preserve">   sub-total</t>
  </si>
  <si>
    <t>II. ECONOMIC DEVELOPMENT</t>
  </si>
  <si>
    <t>III. Tourism Development</t>
  </si>
  <si>
    <t>1.Kalawit Agri-Eco Tourism Dev't. Prog.</t>
  </si>
  <si>
    <t>2. R/M. of Street Lights</t>
  </si>
  <si>
    <t>3. Maint. Of Parks &amp; Plaza</t>
  </si>
  <si>
    <t>IV. ENVIRONMENTAL MANAGEMENT</t>
  </si>
  <si>
    <t xml:space="preserve"> 1. Urban Greening</t>
  </si>
  <si>
    <t xml:space="preserve">  1.a. Clean &amp; Green Program</t>
  </si>
  <si>
    <t>IV-II SOLID WASTE MANAGEMENT</t>
  </si>
  <si>
    <t>LGU Counterpart for MINDA - BP2</t>
  </si>
  <si>
    <t xml:space="preserve">MDC RES. NO. 05 REPROGRAMMING </t>
  </si>
  <si>
    <t>Counterpart Funds for 2020 Salintubig Project</t>
  </si>
  <si>
    <t>Additional Funds for COVID 19 Isolation Center</t>
  </si>
  <si>
    <t>Medicines &amp; Medical Supplies for COVID 19</t>
  </si>
  <si>
    <t>SOCIAL DEVELOPMENT</t>
  </si>
  <si>
    <t>Crisis Intervention Center</t>
  </si>
  <si>
    <t>Const. of Sanitary Toilet (MHO)</t>
  </si>
  <si>
    <t>Economic Development</t>
  </si>
  <si>
    <t>4. Const. ofRoad Center Island (P-3)</t>
  </si>
  <si>
    <t>Concreting of Roads &amp; Streets</t>
  </si>
  <si>
    <t xml:space="preserve">  Construction  of Public Market</t>
  </si>
  <si>
    <t>TOURISM DEVELOPMENT</t>
  </si>
  <si>
    <t>Installation of solar street lights</t>
  </si>
  <si>
    <t>Parks dev't. (Phase -II)</t>
  </si>
  <si>
    <t>INVIRONMENTAL DEVELOPMENT</t>
  </si>
  <si>
    <t>Construction and rehab. Of BP2 Access Road</t>
  </si>
  <si>
    <t>PURCHASE I UNIT GARBAGE TRUCK</t>
  </si>
  <si>
    <t>sub-total</t>
  </si>
  <si>
    <t>Total MOOE</t>
  </si>
  <si>
    <t>1.2 MAINT. &amp; OTHER OPERATING EXPENSES</t>
  </si>
  <si>
    <t>1. Training/Seminar</t>
  </si>
  <si>
    <t>2. Deisel Fuel &amp; Gasoline</t>
  </si>
  <si>
    <t>3. R/M of Rescue ambulance</t>
  </si>
  <si>
    <t xml:space="preserve">    Rescue Vehicles &amp; R. Trucks</t>
  </si>
  <si>
    <t>4. R/M- Power Generating Set</t>
  </si>
  <si>
    <t>5. R/M- Radio Repeater System</t>
  </si>
  <si>
    <t>6. Internet Subscription</t>
  </si>
  <si>
    <t>7. Communication</t>
  </si>
  <si>
    <t>8. FORM. OF COMPRE. LAND USE PLAN(CLUP)</t>
  </si>
  <si>
    <t>8.Conduct of Geographic Info. System</t>
  </si>
  <si>
    <t xml:space="preserve">       for Data Bank in Disaster preparedness</t>
  </si>
  <si>
    <t>9. Purchase of emergency Medicines&amp; sup.</t>
  </si>
  <si>
    <t>10. Insurance Premium</t>
  </si>
  <si>
    <t>11. 24/7  OPERATION</t>
  </si>
  <si>
    <t>12. PURCHASE OF RESCUE TOOLS &amp; EQUIP.</t>
  </si>
  <si>
    <t>13. SOLID WASTE MNGT. CLIMATE  CHANGE PROG.</t>
  </si>
  <si>
    <t>14. CLEAN UP -UP DRIVE</t>
  </si>
  <si>
    <t xml:space="preserve">   a. ANTI-DENGUE- INF. EDUC. CAMPAIGN</t>
  </si>
  <si>
    <t>PURCHASE OF MINI DUMPTRUCK</t>
  </si>
  <si>
    <t>1 of 1</t>
  </si>
  <si>
    <t>4. Counterpart fund to XAES</t>
  </si>
  <si>
    <t>5. Imp't. of Mun. Gym &amp; Evacuation Ctr.</t>
  </si>
  <si>
    <t>Const. Mun. Library, Info. &amp; Ecenter</t>
  </si>
  <si>
    <t>Improvement of Multi-purpose Building</t>
  </si>
  <si>
    <t>Const. of CR @ PCC Lake</t>
  </si>
  <si>
    <t>Const. of Crisis Intervention Center P2</t>
  </si>
  <si>
    <t>Const. of DAR Office @ Mun. Gym</t>
  </si>
  <si>
    <t>4. Const. of Motorpool Bldg. P2</t>
  </si>
  <si>
    <t>5 Const. of Food Court (Mun. Hall)</t>
  </si>
  <si>
    <t>4. Installation of Solar Street Lights</t>
  </si>
  <si>
    <t>5. Construction of Parking Area (Mun. Hall)</t>
  </si>
  <si>
    <t>6. Establishment of Slope Protection/S. Rotunda</t>
  </si>
  <si>
    <t>a. Expansion of Material Recovery Facility</t>
  </si>
  <si>
    <t>b. Repair/Maint. Of Garbage Truck</t>
  </si>
  <si>
    <t>c. Development of Sanitary Landfill</t>
  </si>
  <si>
    <t>d. Const. Residual Containment Area</t>
  </si>
  <si>
    <t>e. Garbage Collection</t>
  </si>
  <si>
    <t>1. Perimeter Barricade of the new PNP Building</t>
  </si>
  <si>
    <t>2. Purchase of Military Jeep</t>
  </si>
  <si>
    <t>3. Purchase of 2 Motorcycle</t>
  </si>
  <si>
    <t>4. Purchase of CCTV 2 Monitoring</t>
  </si>
  <si>
    <t>5. 2 Set Desktop Computer w/complete Accessories 1 Cannon Camera</t>
  </si>
  <si>
    <t>6. 1 Yamaha XTZ 125</t>
  </si>
  <si>
    <t>17. Educational Programs on Drug Abuse Prevention (IEC) Conduct</t>
  </si>
  <si>
    <t>15. Add for the Purchase of Transport TV</t>
  </si>
  <si>
    <t>PURCHASE OF RESCUE VEHICLE</t>
  </si>
  <si>
    <t>PURCHASE OF 15 KVA TRANSFORMER</t>
  </si>
  <si>
    <t>PURCHASE OF POWER GENERATOR</t>
  </si>
  <si>
    <t>TOTAL 70%</t>
  </si>
  <si>
    <t>QRF 30%</t>
  </si>
  <si>
    <t>GRAND TOTAL 100%</t>
  </si>
  <si>
    <t>PURCHASE OF RESCUE AMBULANCE</t>
  </si>
  <si>
    <t xml:space="preserve">9. Purchase of Rescue tools Equipment </t>
  </si>
  <si>
    <t>10. Conduct continuous advocacy on prevention and control of CORONA Virus-19</t>
  </si>
  <si>
    <t>1. Construction/Rehabilitation of Municipal Training Center</t>
  </si>
  <si>
    <t>2. Expansion/Maintenance of Poblacion Water Supply System</t>
  </si>
  <si>
    <t>3.  Water Supply System (Pob.)</t>
  </si>
  <si>
    <t>4. Counterpart Fund to Dev't. projects</t>
  </si>
  <si>
    <t>5. R/M of Water Supply System</t>
  </si>
  <si>
    <t>6. PPA's to Combat COVID-19</t>
  </si>
  <si>
    <t>6.1. Improvement of Isolation Center</t>
  </si>
  <si>
    <t>6.2. Food Assistance to Isolated/Quarantined Individuals</t>
  </si>
  <si>
    <t>6.3. Medicines and Medical Supplies for COVID-19</t>
  </si>
  <si>
    <t>6.4. Fuels and Lubricants for COVID-19 related transport</t>
  </si>
  <si>
    <t>7. Balik Probinsya Bagong Pag-asa Program</t>
  </si>
  <si>
    <t>7.1. Livelihood Development Programs for BP2 Beneficiaries</t>
  </si>
  <si>
    <t>7.2. Park Development for BP2 Site</t>
  </si>
  <si>
    <t>7.3. Construction of Road Network at BP2 Site</t>
  </si>
  <si>
    <t>8. Counterpart XAES</t>
  </si>
  <si>
    <t>9. Repair/Rehabilitation of Library (Old Building)</t>
  </si>
  <si>
    <t>1. Roads and Bridges</t>
  </si>
  <si>
    <t>2. Maint. Of Mun. Roads/Streets</t>
  </si>
  <si>
    <t>1. Maint. Of Brgy. Roads</t>
  </si>
  <si>
    <t>3. Installation of Road Signs and Street Names</t>
  </si>
  <si>
    <t>4. Construction of Center Island Phase V (Including Painting of Center Island)</t>
  </si>
  <si>
    <t>5. Concreting of Roads &amp; Streets</t>
  </si>
  <si>
    <t>6. Purchase of One 1 Unit 6 Wheeler Dumtruck</t>
  </si>
  <si>
    <t>7. Purchase of One 1 Unit Unit Boom Truck</t>
  </si>
  <si>
    <t>8. Construction Storage Warehouse</t>
  </si>
  <si>
    <t>2. Agricultural Devt. Projects</t>
  </si>
  <si>
    <t>2. Vermiculture and Vermicast Production (Including R/M of Vermi Shed)</t>
  </si>
  <si>
    <t>3. Fresh Water Fishpond Project</t>
  </si>
  <si>
    <t>1. KIADP</t>
  </si>
  <si>
    <t>4. Livestock  and Poultry Production</t>
  </si>
  <si>
    <t>5. Municipal Nursery</t>
  </si>
  <si>
    <t>6. Livelihood Development Projects</t>
  </si>
  <si>
    <t>7. Repair/Rehabilitation of Public Market</t>
  </si>
  <si>
    <t>1. Construction of Peoples Park(In Front of the Public Market) Phase II</t>
  </si>
  <si>
    <t>2. Construction/Establishment of Park(In Front of the Municipal Hall)</t>
  </si>
  <si>
    <t>3. Maintenance of Parks and Plaza</t>
  </si>
  <si>
    <t>4. Kalawit Agri-Eco Tourism Park Development (Kalawit Lake)</t>
  </si>
  <si>
    <t>a. Construction of function hall</t>
  </si>
  <si>
    <t>b. Construction of Tourism Office</t>
  </si>
  <si>
    <t xml:space="preserve">c. Construction/Improvement of Access Roads Including Construction of Box Culvert </t>
  </si>
  <si>
    <t>d. Other Agr-Eco Tourism Part Development PPA's</t>
  </si>
  <si>
    <t>f. Construction &amp; Establishment of Building for Solid Waste management Equipment (Alternative Technologies</t>
  </si>
  <si>
    <t xml:space="preserve">5-02-99-990         </t>
  </si>
  <si>
    <t>5-02-99-990-84</t>
  </si>
  <si>
    <t>5-02-99-990-11</t>
  </si>
  <si>
    <t>5-02-99-990-83</t>
  </si>
  <si>
    <t>1-07-05-020-5</t>
  </si>
  <si>
    <t>1-07-05-030-11</t>
  </si>
  <si>
    <t>1-07-05-030-13</t>
  </si>
  <si>
    <t>5-02-05-030-3</t>
  </si>
  <si>
    <t>1-07-05-030-14</t>
  </si>
  <si>
    <t>1-07-05-030-10</t>
  </si>
  <si>
    <t>1-07-07-010-10</t>
  </si>
  <si>
    <t>1-07-05-030-15</t>
  </si>
  <si>
    <t>1-07-05-030-19</t>
  </si>
  <si>
    <t>1-07-05-020-16</t>
  </si>
  <si>
    <t>1-07-05--030-4</t>
  </si>
  <si>
    <t>1-07-05--030-10</t>
  </si>
  <si>
    <t>1-07-05-020-8</t>
  </si>
  <si>
    <t>5-07-05-020</t>
  </si>
  <si>
    <t>5-07-05-020-4</t>
  </si>
  <si>
    <t>5-07-05-030-17</t>
  </si>
  <si>
    <t>5-07-05-030-18</t>
  </si>
  <si>
    <t>5-02-03-10</t>
  </si>
  <si>
    <t>5-02-03-090-1</t>
  </si>
  <si>
    <t>5-02-99-990-70</t>
  </si>
  <si>
    <t>5-02-99-990-71</t>
  </si>
  <si>
    <t>5-02-99-990-72</t>
  </si>
  <si>
    <t>5-02-99-990-74</t>
  </si>
  <si>
    <t>5-02-99-990-75</t>
  </si>
  <si>
    <t>5-02-99-990-76</t>
  </si>
  <si>
    <t>5-02-99-990-77</t>
  </si>
  <si>
    <t>5-02-99-990-78</t>
  </si>
  <si>
    <t>5-02-99-990-79</t>
  </si>
  <si>
    <t>5-02-99-990-80</t>
  </si>
  <si>
    <t>5-02-99-990-81</t>
  </si>
  <si>
    <t>5-02-99-990-82</t>
  </si>
  <si>
    <t xml:space="preserve">Distribution of Planting Materials </t>
  </si>
  <si>
    <t xml:space="preserve">Purchase of Vegetable Seeds (certified) </t>
  </si>
  <si>
    <t xml:space="preserve">Purchase Organic Fertilizer </t>
  </si>
  <si>
    <t xml:space="preserve">Insecticides Materials </t>
  </si>
  <si>
    <t xml:space="preserve">Conduct of Information campaign on ASF </t>
  </si>
  <si>
    <t xml:space="preserve">Establishment of slaughterhouse </t>
  </si>
  <si>
    <t>Family Planning, Nutrition and responsible parenting</t>
  </si>
  <si>
    <t>Hypertension/DM</t>
  </si>
  <si>
    <t>Dengue Program</t>
  </si>
  <si>
    <t xml:space="preserve">Provision of programs and services for PWDs </t>
  </si>
  <si>
    <t xml:space="preserve">Recovery and Integrated Program for Trafficked Persons </t>
  </si>
  <si>
    <t xml:space="preserve">Direct Services to Trafficked Person </t>
  </si>
  <si>
    <t xml:space="preserve">Assistance to Individual in Crisis Situation </t>
  </si>
  <si>
    <t xml:space="preserve">Provision of Psychosocial support/referral  </t>
  </si>
  <si>
    <t>Sustainable livelihood projects</t>
  </si>
  <si>
    <t>Training Expenses-DTP</t>
  </si>
  <si>
    <t>5-02-02-010-5</t>
  </si>
  <si>
    <t>ANASTACIO R. GALVEZ, JR.</t>
  </si>
  <si>
    <t>5-02-99-990-91</t>
  </si>
  <si>
    <t>5-02-99-990-92</t>
  </si>
  <si>
    <t>5-02-99-990-93</t>
  </si>
  <si>
    <t>5-02-99-990-94</t>
  </si>
  <si>
    <t>5-02-99-990-85</t>
  </si>
  <si>
    <t xml:space="preserve"> Illegal Activities Such as:</t>
  </si>
  <si>
    <t>a.) Information of RPWUDs throught Brgy. Visitation, conduct of Dialogue Pulong-pulong</t>
  </si>
  <si>
    <t>b.) Education Campaign Againts Prevention of Drug Abuse</t>
  </si>
  <si>
    <t>c.) Maint. &amp; Monitoring of 14 Drug Cleared Brgy.</t>
  </si>
  <si>
    <t>d.)Aid to MPOC Secretariat/DILG</t>
  </si>
  <si>
    <t>e.) Procurement of Laptop for  MPOC</t>
  </si>
  <si>
    <t>18. Moral and Spiritual Recovery of RPWUDS</t>
  </si>
  <si>
    <t>SGD.</t>
  </si>
  <si>
    <t>LBP Form No. 1</t>
  </si>
  <si>
    <t>Annex C</t>
  </si>
  <si>
    <t>7 of 1</t>
  </si>
  <si>
    <t xml:space="preserve">Budget of Expenditures and Sources of Financing </t>
  </si>
  <si>
    <t>LGU: Kalawit, Zamboanga del Norte</t>
  </si>
  <si>
    <t>Current Year Appropriation</t>
  </si>
  <si>
    <t>Particulars</t>
  </si>
  <si>
    <t>Income</t>
  </si>
  <si>
    <t>Classification</t>
  </si>
  <si>
    <t>Actual</t>
  </si>
  <si>
    <t>Estimate</t>
  </si>
  <si>
    <t>8</t>
  </si>
  <si>
    <t>I.Beginning Cash Balance</t>
  </si>
  <si>
    <t>II. Receipts</t>
  </si>
  <si>
    <t>A. Local Sources</t>
  </si>
  <si>
    <t>1.  Tax Revenue</t>
  </si>
  <si>
    <t>4-01</t>
  </si>
  <si>
    <t>a. Real Property Tax (RPT)</t>
  </si>
  <si>
    <t xml:space="preserve">   i. Basic RPT</t>
  </si>
  <si>
    <t>4-01-02-040</t>
  </si>
  <si>
    <t xml:space="preserve">   ii. Special Education Fund</t>
  </si>
  <si>
    <t>4-01-02-050</t>
  </si>
  <si>
    <t>b. Business Tax</t>
  </si>
  <si>
    <t>4-01-02-030</t>
  </si>
  <si>
    <t>c. Other Local Tax</t>
  </si>
  <si>
    <t>Total Tax Revenue</t>
  </si>
  <si>
    <t>2.  Non-Tax Revenue</t>
  </si>
  <si>
    <t>a. Regulatory Fees</t>
  </si>
  <si>
    <t>b. Services/User Charges</t>
  </si>
  <si>
    <t>c.  Receipts from Economic Enterprise</t>
  </si>
  <si>
    <t>d. Other Receipts</t>
  </si>
  <si>
    <t>Total Non-Tax Revenue</t>
  </si>
  <si>
    <t>B. External Sources</t>
  </si>
  <si>
    <t>1. National Tax  Allotment</t>
  </si>
  <si>
    <t>4-01-06-010</t>
  </si>
  <si>
    <t>2. Share from GOCCs (PAGCOR and PCSO)</t>
  </si>
  <si>
    <t>3. Other Shares from National Tax Collection</t>
  </si>
  <si>
    <t>a. Share from Ecozone</t>
  </si>
  <si>
    <t>b. Share from VAT</t>
  </si>
  <si>
    <t>c. Share from National Wealth</t>
  </si>
  <si>
    <t>d. Share from Tobacco Excise Tax</t>
  </si>
  <si>
    <t>4. Inter-Local Transfer</t>
  </si>
  <si>
    <t>5. Extraordinary Receipts/Grants/Donations/Aids</t>
  </si>
  <si>
    <t>Total External Sources</t>
  </si>
  <si>
    <t>C. Other Receipts</t>
  </si>
  <si>
    <t>1. Capital Investment Receipts</t>
  </si>
  <si>
    <t>a. Proceeds from Sale of Assets</t>
  </si>
  <si>
    <t>b. Proceeds from Sale of Debt Securities of Other Entities</t>
  </si>
  <si>
    <t>c. Collection of Loans Receivable</t>
  </si>
  <si>
    <t>Total Capital Investment Receipt</t>
  </si>
  <si>
    <t>2. Receipts from Loans and Barrowings</t>
  </si>
  <si>
    <t>a. Acquisition of Loans</t>
  </si>
  <si>
    <t>b. Issuance of Bonds</t>
  </si>
  <si>
    <t>Total Receipts from Borrowings and Loans</t>
  </si>
  <si>
    <t>-0-</t>
  </si>
  <si>
    <t>3. Income of Local Economic Enterprises</t>
  </si>
  <si>
    <t>Total Non-Income Receipts</t>
  </si>
  <si>
    <t>Total Available Resources for Appropriation</t>
  </si>
  <si>
    <t>7 of 2</t>
  </si>
  <si>
    <t>1. Personal Services</t>
  </si>
  <si>
    <t>7 of 3</t>
  </si>
  <si>
    <t>Traveling Expenses - Collector</t>
  </si>
  <si>
    <t>Traveling Expenses-GAD Trans. VAWC Victim</t>
  </si>
  <si>
    <t>Traveling Expenses - BAC</t>
  </si>
  <si>
    <t>Traveling Expenses - GAD GFPs</t>
  </si>
  <si>
    <t>Traveling Expenses - MAFC</t>
  </si>
  <si>
    <t>Office Supplies Expenses Library</t>
  </si>
  <si>
    <t>5-02-03-10-1</t>
  </si>
  <si>
    <t>5-02-03-10-2</t>
  </si>
  <si>
    <t>5-02-03-10-3</t>
  </si>
  <si>
    <t>5-02-03-10-4</t>
  </si>
  <si>
    <t>Office Supplies Expenses - BAC</t>
  </si>
  <si>
    <t>5-02-03-10-5</t>
  </si>
  <si>
    <t>Office Supplies Expenses - 4Ps</t>
  </si>
  <si>
    <t>Office Supplies Expenses-CDW GAD</t>
  </si>
  <si>
    <t>Office Supplies Expenses-OSCA GAD</t>
  </si>
  <si>
    <t>Office Supplies Expenses-PDAO GAD</t>
  </si>
  <si>
    <t>5-02-03-10-9</t>
  </si>
  <si>
    <t>Medical Dental &amp; Laboratory Expenses</t>
  </si>
  <si>
    <t>Accountable Forms Brgy.</t>
  </si>
  <si>
    <t>Water Supplies Maintenance</t>
  </si>
  <si>
    <t>5-02-04-20</t>
  </si>
  <si>
    <t>5-02-05-20</t>
  </si>
  <si>
    <t>Telephone Expenses PESO</t>
  </si>
  <si>
    <t>5-02-05-20-1</t>
  </si>
  <si>
    <t xml:space="preserve">Internet Subscription Expenses - </t>
  </si>
  <si>
    <t>Internet Subscription Expenses - Library</t>
  </si>
  <si>
    <t>Internet Subscription Expenses - BAC</t>
  </si>
  <si>
    <t>Internet Subscription Expenses - WEB</t>
  </si>
  <si>
    <t>Internet Subscription Expenses - PESO</t>
  </si>
  <si>
    <t>5-02-05-030-4</t>
  </si>
  <si>
    <t>5-02-10-10</t>
  </si>
  <si>
    <t>7 of 4</t>
  </si>
  <si>
    <t>5-02-12-20</t>
  </si>
  <si>
    <t>5-02-12-30</t>
  </si>
  <si>
    <t>5-02-12-90</t>
  </si>
  <si>
    <t>Other General Services (BNH/BHW/JO)</t>
  </si>
  <si>
    <t>5-02-12-90-1</t>
  </si>
  <si>
    <t>5-02-12-90-2</t>
  </si>
  <si>
    <t>Jobs Fair</t>
  </si>
  <si>
    <t>5-02-12-90-3</t>
  </si>
  <si>
    <t>5-02-12-90-4</t>
  </si>
  <si>
    <t>Career Advocacy</t>
  </si>
  <si>
    <t>5-02-12-90-5</t>
  </si>
  <si>
    <t>Capability Building/Livelihood Skills Training PESO</t>
  </si>
  <si>
    <t>5-02-12-90-6</t>
  </si>
  <si>
    <t>Capability Building GFPS</t>
  </si>
  <si>
    <t>5-02-12-90-7</t>
  </si>
  <si>
    <t>5-02-12-90-8</t>
  </si>
  <si>
    <t>5-02-12-90-9</t>
  </si>
  <si>
    <t>R/M - Machinery and Equipment (Office Equipment) RHU-Maintenance ORT and Adolescent Corner</t>
  </si>
  <si>
    <t>R/M - Building / Structures (Public Building)</t>
  </si>
  <si>
    <t>R/M - Machinery &amp; Equipment (Const. &amp; Heavy Equipment</t>
  </si>
  <si>
    <t>R/M - Transportation Equipment (Patrol Car)</t>
  </si>
  <si>
    <t>5-02-13-060-2</t>
  </si>
  <si>
    <t xml:space="preserve">Subsidies - Others-MAFC </t>
  </si>
  <si>
    <t>Donations VM</t>
  </si>
  <si>
    <t>7 of 5</t>
  </si>
  <si>
    <t>IP's Day</t>
  </si>
  <si>
    <t>MDC</t>
  </si>
  <si>
    <t>5-02-99-990-12</t>
  </si>
  <si>
    <t>Quarterly Evaluation/Monitoring Review of BHS/BHW</t>
  </si>
  <si>
    <t>Health and Nutrition Maternal Child Care GAD</t>
  </si>
  <si>
    <t>5-02-99-990-15</t>
  </si>
  <si>
    <t>Environmental Sanitation GAD</t>
  </si>
  <si>
    <t>5-02-99-990-16</t>
  </si>
  <si>
    <t>TB DOTS Program GAD</t>
  </si>
  <si>
    <t>Expanded Immunization Program GAD</t>
  </si>
  <si>
    <t>Medical Caravan - (Annual &amp; Quarterly) GAD</t>
  </si>
  <si>
    <t>Araw Medical Outreach GAD</t>
  </si>
  <si>
    <t>NDC (Non Communicable Disease Program) GAD</t>
  </si>
  <si>
    <t>Thyroid Awareness Program (Breast)</t>
  </si>
  <si>
    <t>Cancer Awareness Program</t>
  </si>
  <si>
    <t>Blood Donation Program GAD</t>
  </si>
  <si>
    <t>Family Planning Program GAD</t>
  </si>
  <si>
    <t>Leprosy Program/Campaign GAD</t>
  </si>
  <si>
    <t>7 of 6</t>
  </si>
  <si>
    <t>Annual Licensing BEMONC</t>
  </si>
  <si>
    <t>COVIC-19 Program</t>
  </si>
  <si>
    <t xml:space="preserve">  COVID-19 Vaccination (Resbakuna)</t>
  </si>
  <si>
    <t xml:space="preserve">  COVID-19 Awareness and Information Drive</t>
  </si>
  <si>
    <t>Elderly Welfare Program</t>
  </si>
  <si>
    <t>Provision of food/medical Assistance to senior Citizen</t>
  </si>
  <si>
    <t>Women and Family Welfare Program</t>
  </si>
  <si>
    <t>Counselling Ser. for the Rehabilitation of Perpetrator of Domestic Violence GAD</t>
  </si>
  <si>
    <t>Child Development Workers training GAD</t>
  </si>
  <si>
    <t>Counterpart Fund to Residential Care/Rehabilitation Center's GAD</t>
  </si>
  <si>
    <t>Person w/disability Welfare Program(PWD)</t>
  </si>
  <si>
    <t>7 of 7</t>
  </si>
  <si>
    <t>Municipal Sectoral Quarterly Meeting (Women, Senior Citizen, CDW's &amp; PWD)GAD</t>
  </si>
  <si>
    <t>Child Crisis Intervention Program-Mobilization GAD</t>
  </si>
  <si>
    <t>National Youth Council</t>
  </si>
  <si>
    <t>Emergency Assistance</t>
  </si>
  <si>
    <t>Honorarium (Nat'l. Offices)</t>
  </si>
  <si>
    <t>BAC</t>
  </si>
  <si>
    <t>5-02-99-990-86</t>
  </si>
  <si>
    <t>Purchase of Vegetable Seeds (Certified)</t>
  </si>
  <si>
    <t>5-02-99-990-87</t>
  </si>
  <si>
    <t>5-02-99-990-88</t>
  </si>
  <si>
    <t>5-02-99-990-89</t>
  </si>
  <si>
    <t>Conduct of Information Campaign on ASF</t>
  </si>
  <si>
    <t>5-02-99-990-90</t>
  </si>
  <si>
    <t xml:space="preserve">Family Planning, Nutrition and Responsible Parenting </t>
  </si>
  <si>
    <t xml:space="preserve">Hypertension/DM </t>
  </si>
  <si>
    <t xml:space="preserve">Dengue Program </t>
  </si>
  <si>
    <t xml:space="preserve">Provision of Programs and Services for PWDs </t>
  </si>
  <si>
    <t xml:space="preserve">Recovery and Intergrated Program for Trafficked Person </t>
  </si>
  <si>
    <t xml:space="preserve">Provision of Psychosocial support/referral </t>
  </si>
  <si>
    <t xml:space="preserve">Sustainable Livelihood Projects </t>
  </si>
  <si>
    <t>CAPITAL  OUTLAY</t>
  </si>
  <si>
    <t>4. Special Purpose Appropriations(SPA)</t>
  </si>
  <si>
    <t>5% LDRRMF</t>
  </si>
  <si>
    <t>Financial Aid to Barangay</t>
  </si>
  <si>
    <t>Terminal Leave Pay/Retirement</t>
  </si>
  <si>
    <t>Total SPA</t>
  </si>
  <si>
    <t>TOTAL EXPENDITURES</t>
  </si>
  <si>
    <t>IV. Ending Balance</t>
  </si>
  <si>
    <t>We hereby cerfity that the information presented above are true and correct: We further certify that the foregoing estimated receipts are reasonably projected as collectible for the Budget Year</t>
  </si>
  <si>
    <t xml:space="preserve">                                    SGD.</t>
  </si>
  <si>
    <t xml:space="preserve">                   SGD.</t>
  </si>
  <si>
    <t>Municipal Treasurer</t>
  </si>
  <si>
    <t>MPDC/HRMO-Designate</t>
  </si>
  <si>
    <t>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</si>
</sst>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Arial"/>
      <family val="2"/>
    </font>
    <font>
      <b/>
      <sz val="10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rgb="FF0070C0"/>
      <name val="Century Gothic"/>
      <family val="2"/>
    </font>
    <font>
      <b/>
      <sz val="9"/>
      <color theme="1"/>
      <name val="Century Gothic"/>
      <family val="2"/>
    </font>
    <font>
      <b/>
      <sz val="8"/>
      <name val="Century Gothic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theme="1"/>
      <name val="Arial"/>
      <family val="2"/>
    </font>
    <font>
      <i/>
      <sz val="11"/>
      <color theme="1"/>
      <name val="Brush Script MT"/>
      <family val="4"/>
    </font>
    <font>
      <sz val="12"/>
      <name val="Calibri"/>
      <family val="2"/>
      <scheme val="minor"/>
    </font>
    <font>
      <sz val="7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8"/>
      <color theme="1"/>
      <name val="Brush Script MT"/>
      <family val="4"/>
    </font>
    <font>
      <sz val="9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9"/>
      <color theme="1"/>
      <name val="Brush Script MT"/>
      <family val="4"/>
    </font>
    <font>
      <i/>
      <sz val="10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7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7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Border="1"/>
    <xf numFmtId="43" fontId="0" fillId="0" borderId="11" xfId="1" applyFont="1" applyBorder="1"/>
    <xf numFmtId="0" fontId="1" fillId="0" borderId="0" xfId="0" applyFont="1" applyFill="1" applyBorder="1"/>
    <xf numFmtId="43" fontId="0" fillId="0" borderId="10" xfId="1" applyFont="1" applyBorder="1"/>
    <xf numFmtId="43" fontId="4" fillId="0" borderId="11" xfId="1" applyFont="1" applyBorder="1"/>
    <xf numFmtId="43" fontId="1" fillId="0" borderId="11" xfId="1" applyFont="1" applyBorder="1"/>
    <xf numFmtId="0" fontId="0" fillId="0" borderId="0" xfId="0" applyFont="1" applyBorder="1"/>
    <xf numFmtId="0" fontId="0" fillId="0" borderId="0" xfId="0" applyFont="1" applyFill="1" applyBorder="1"/>
    <xf numFmtId="43" fontId="2" fillId="0" borderId="11" xfId="1" applyFont="1" applyBorder="1"/>
    <xf numFmtId="43" fontId="0" fillId="0" borderId="0" xfId="1" applyFont="1"/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43" fontId="0" fillId="0" borderId="11" xfId="1" applyFont="1" applyBorder="1" applyAlignment="1"/>
    <xf numFmtId="0" fontId="1" fillId="0" borderId="0" xfId="0" applyFont="1" applyBorder="1" applyAlignment="1"/>
    <xf numFmtId="43" fontId="4" fillId="0" borderId="11" xfId="1" applyFont="1" applyBorder="1" applyAlignment="1"/>
    <xf numFmtId="0" fontId="1" fillId="0" borderId="5" xfId="0" applyFont="1" applyBorder="1" applyAlignment="1"/>
    <xf numFmtId="0" fontId="0" fillId="0" borderId="0" xfId="0" applyFont="1"/>
    <xf numFmtId="43" fontId="0" fillId="0" borderId="0" xfId="1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/>
    <xf numFmtId="0" fontId="0" fillId="0" borderId="6" xfId="0" applyFont="1" applyBorder="1"/>
    <xf numFmtId="0" fontId="0" fillId="0" borderId="11" xfId="1" applyNumberFormat="1" applyFont="1" applyBorder="1" applyAlignment="1">
      <alignment horizontal="center"/>
    </xf>
    <xf numFmtId="0" fontId="0" fillId="0" borderId="2" xfId="0" applyFont="1" applyBorder="1"/>
    <xf numFmtId="43" fontId="0" fillId="0" borderId="2" xfId="1" applyFont="1" applyBorder="1"/>
    <xf numFmtId="43" fontId="0" fillId="0" borderId="0" xfId="1" applyFont="1" applyAlignment="1"/>
    <xf numFmtId="43" fontId="0" fillId="0" borderId="0" xfId="1" applyFont="1" applyBorder="1" applyAlignment="1"/>
    <xf numFmtId="43" fontId="0" fillId="0" borderId="0" xfId="1" applyFont="1" applyBorder="1" applyAlignment="1">
      <alignment horizontal="center"/>
    </xf>
    <xf numFmtId="43" fontId="7" fillId="0" borderId="11" xfId="1" applyFont="1" applyBorder="1"/>
    <xf numFmtId="49" fontId="0" fillId="0" borderId="11" xfId="0" applyNumberFormat="1" applyBorder="1" applyAlignment="1">
      <alignment horizontal="center"/>
    </xf>
    <xf numFmtId="43" fontId="8" fillId="0" borderId="11" xfId="1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43" fontId="4" fillId="0" borderId="0" xfId="1" applyFont="1" applyBorder="1" applyAlignment="1"/>
    <xf numFmtId="43" fontId="0" fillId="0" borderId="0" xfId="1" applyFont="1" applyBorder="1"/>
    <xf numFmtId="43" fontId="4" fillId="0" borderId="0" xfId="1" applyFont="1" applyBorder="1"/>
    <xf numFmtId="0" fontId="1" fillId="0" borderId="2" xfId="0" applyFont="1" applyBorder="1"/>
    <xf numFmtId="43" fontId="4" fillId="0" borderId="22" xfId="1" applyFont="1" applyBorder="1"/>
    <xf numFmtId="43" fontId="0" fillId="0" borderId="20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3" fontId="2" fillId="0" borderId="11" xfId="1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3" fillId="0" borderId="11" xfId="1" applyFont="1" applyBorder="1"/>
    <xf numFmtId="0" fontId="0" fillId="0" borderId="0" xfId="0" applyBorder="1" applyAlignment="1"/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1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6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/>
    <xf numFmtId="43" fontId="5" fillId="0" borderId="23" xfId="1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3" fontId="8" fillId="0" borderId="11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left"/>
    </xf>
    <xf numFmtId="43" fontId="11" fillId="0" borderId="23" xfId="1" applyFont="1" applyBorder="1" applyAlignment="1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5" fillId="0" borderId="23" xfId="1" applyFont="1" applyBorder="1"/>
    <xf numFmtId="0" fontId="0" fillId="0" borderId="0" xfId="0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7" fillId="0" borderId="11" xfId="1" applyFont="1" applyBorder="1" applyAlignment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3" fontId="2" fillId="0" borderId="2" xfId="1" applyFont="1" applyBorder="1"/>
    <xf numFmtId="43" fontId="2" fillId="0" borderId="2" xfId="1" applyFont="1" applyBorder="1" applyAlignment="1"/>
    <xf numFmtId="43" fontId="0" fillId="0" borderId="2" xfId="1" applyFont="1" applyBorder="1" applyAlignment="1"/>
    <xf numFmtId="0" fontId="0" fillId="0" borderId="2" xfId="0" applyFont="1" applyBorder="1" applyAlignment="1"/>
    <xf numFmtId="43" fontId="2" fillId="0" borderId="0" xfId="1" applyFont="1" applyBorder="1"/>
    <xf numFmtId="0" fontId="0" fillId="0" borderId="7" xfId="0" applyFont="1" applyBorder="1" applyAlignment="1"/>
    <xf numFmtId="43" fontId="4" fillId="0" borderId="12" xfId="1" applyFont="1" applyBorder="1"/>
    <xf numFmtId="0" fontId="1" fillId="0" borderId="3" xfId="0" applyFont="1" applyBorder="1"/>
    <xf numFmtId="43" fontId="2" fillId="0" borderId="0" xfId="1" applyFont="1" applyBorder="1" applyAlignment="1"/>
    <xf numFmtId="0" fontId="1" fillId="0" borderId="3" xfId="0" applyFont="1" applyBorder="1" applyAlignment="1"/>
    <xf numFmtId="49" fontId="0" fillId="0" borderId="10" xfId="0" applyNumberForma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13" fillId="0" borderId="8" xfId="1" applyFont="1" applyBorder="1" applyAlignment="1">
      <alignment horizontal="right"/>
    </xf>
    <xf numFmtId="43" fontId="4" fillId="0" borderId="2" xfId="1" applyFont="1" applyBorder="1"/>
    <xf numFmtId="0" fontId="0" fillId="0" borderId="4" xfId="0" applyFont="1" applyBorder="1"/>
    <xf numFmtId="43" fontId="15" fillId="0" borderId="0" xfId="1" applyFont="1" applyBorder="1" applyAlignment="1">
      <alignment horizontal="right"/>
    </xf>
    <xf numFmtId="43" fontId="13" fillId="0" borderId="0" xfId="1" applyFont="1" applyAlignment="1">
      <alignment horizontal="right"/>
    </xf>
    <xf numFmtId="43" fontId="4" fillId="0" borderId="10" xfId="1" applyFont="1" applyBorder="1"/>
    <xf numFmtId="0" fontId="13" fillId="0" borderId="0" xfId="0" applyFont="1" applyAlignment="1">
      <alignment horizontal="right"/>
    </xf>
    <xf numFmtId="43" fontId="3" fillId="0" borderId="2" xfId="1" applyFont="1" applyBorder="1"/>
    <xf numFmtId="43" fontId="16" fillId="0" borderId="23" xfId="1" applyFont="1" applyBorder="1" applyAlignment="1"/>
    <xf numFmtId="43" fontId="14" fillId="0" borderId="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3" fontId="5" fillId="0" borderId="23" xfId="0" applyNumberFormat="1" applyFont="1" applyBorder="1"/>
    <xf numFmtId="43" fontId="14" fillId="0" borderId="0" xfId="1" applyFont="1" applyBorder="1" applyAlignment="1">
      <alignment horizontal="right"/>
    </xf>
    <xf numFmtId="43" fontId="4" fillId="0" borderId="12" xfId="1" applyFont="1" applyBorder="1" applyAlignment="1"/>
    <xf numFmtId="43" fontId="3" fillId="0" borderId="0" xfId="1" applyFont="1" applyBorder="1"/>
    <xf numFmtId="0" fontId="1" fillId="0" borderId="6" xfId="0" applyFont="1" applyBorder="1"/>
    <xf numFmtId="0" fontId="1" fillId="0" borderId="11" xfId="0" applyFont="1" applyBorder="1"/>
    <xf numFmtId="43" fontId="8" fillId="0" borderId="12" xfId="1" applyFont="1" applyBorder="1" applyAlignment="1"/>
    <xf numFmtId="0" fontId="1" fillId="0" borderId="7" xfId="0" applyFont="1" applyBorder="1" applyAlignment="1"/>
    <xf numFmtId="0" fontId="7" fillId="0" borderId="5" xfId="0" applyFont="1" applyBorder="1"/>
    <xf numFmtId="0" fontId="8" fillId="0" borderId="0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0" fontId="8" fillId="0" borderId="0" xfId="0" applyFont="1"/>
    <xf numFmtId="0" fontId="0" fillId="0" borderId="0" xfId="0" applyAlignment="1"/>
    <xf numFmtId="49" fontId="1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10" fillId="0" borderId="0" xfId="0" applyFont="1" applyAlignment="1"/>
    <xf numFmtId="43" fontId="4" fillId="0" borderId="1" xfId="1" applyFont="1" applyBorder="1"/>
    <xf numFmtId="0" fontId="0" fillId="0" borderId="0" xfId="0" applyBorder="1" applyAlignment="1">
      <alignment horizontal="left"/>
    </xf>
    <xf numFmtId="43" fontId="5" fillId="0" borderId="23" xfId="1" applyFont="1" applyFill="1" applyBorder="1"/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43" fontId="2" fillId="0" borderId="11" xfId="1" applyFont="1" applyFill="1" applyBorder="1"/>
    <xf numFmtId="43" fontId="2" fillId="0" borderId="10" xfId="1" applyFont="1" applyBorder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7" xfId="1" applyNumberFormat="1" applyFont="1" applyBorder="1" applyAlignment="1">
      <alignment horizontal="center"/>
    </xf>
    <xf numFmtId="43" fontId="2" fillId="0" borderId="0" xfId="1" applyFont="1"/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/>
    </xf>
    <xf numFmtId="43" fontId="0" fillId="0" borderId="11" xfId="1" applyFont="1" applyBorder="1" applyAlignment="1">
      <alignment horizontal="left"/>
    </xf>
    <xf numFmtId="43" fontId="0" fillId="0" borderId="21" xfId="1" applyFont="1" applyBorder="1" applyAlignment="1">
      <alignment horizontal="center"/>
    </xf>
    <xf numFmtId="0" fontId="1" fillId="0" borderId="8" xfId="0" applyFont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12" xfId="1" applyFont="1" applyBorder="1"/>
    <xf numFmtId="43" fontId="2" fillId="0" borderId="12" xfId="1" applyFont="1" applyBorder="1"/>
    <xf numFmtId="43" fontId="2" fillId="0" borderId="12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7" fillId="0" borderId="2" xfId="1" applyFont="1" applyBorder="1" applyAlignment="1"/>
    <xf numFmtId="43" fontId="8" fillId="0" borderId="2" xfId="1" applyFont="1" applyBorder="1" applyAlignment="1"/>
    <xf numFmtId="43" fontId="7" fillId="0" borderId="0" xfId="1" applyFont="1" applyBorder="1" applyAlignment="1"/>
    <xf numFmtId="43" fontId="8" fillId="0" borderId="0" xfId="1" applyFont="1" applyBorder="1" applyAlignment="1"/>
    <xf numFmtId="49" fontId="0" fillId="0" borderId="18" xfId="0" applyNumberFormat="1" applyBorder="1" applyAlignment="1">
      <alignment horizontal="center"/>
    </xf>
    <xf numFmtId="43" fontId="7" fillId="0" borderId="18" xfId="1" applyFont="1" applyBorder="1" applyAlignment="1"/>
    <xf numFmtId="43" fontId="8" fillId="0" borderId="18" xfId="1" applyFont="1" applyBorder="1" applyAlignment="1"/>
    <xf numFmtId="43" fontId="13" fillId="0" borderId="18" xfId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43" fontId="0" fillId="0" borderId="11" xfId="1" applyFont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left"/>
    </xf>
    <xf numFmtId="43" fontId="19" fillId="0" borderId="0" xfId="1" applyFont="1" applyAlignment="1"/>
    <xf numFmtId="0" fontId="19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43" fontId="18" fillId="0" borderId="0" xfId="1" applyFont="1" applyBorder="1"/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43" fontId="19" fillId="0" borderId="0" xfId="1" applyFont="1"/>
    <xf numFmtId="0" fontId="1" fillId="0" borderId="25" xfId="0" applyFont="1" applyBorder="1" applyAlignment="1"/>
    <xf numFmtId="49" fontId="0" fillId="0" borderId="24" xfId="0" applyNumberFormat="1" applyBorder="1" applyAlignment="1">
      <alignment horizontal="center"/>
    </xf>
    <xf numFmtId="43" fontId="0" fillId="0" borderId="0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/>
    <xf numFmtId="43" fontId="1" fillId="0" borderId="0" xfId="1" applyFont="1" applyAlignment="1"/>
    <xf numFmtId="0" fontId="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3" fontId="1" fillId="0" borderId="12" xfId="1" applyFont="1" applyBorder="1"/>
    <xf numFmtId="43" fontId="19" fillId="0" borderId="11" xfId="1" applyFont="1" applyBorder="1"/>
    <xf numFmtId="43" fontId="18" fillId="0" borderId="11" xfId="1" applyFont="1" applyBorder="1"/>
    <xf numFmtId="43" fontId="22" fillId="0" borderId="11" xfId="1" applyFont="1" applyBorder="1"/>
    <xf numFmtId="43" fontId="18" fillId="0" borderId="11" xfId="1" applyFont="1" applyBorder="1" applyAlignment="1"/>
    <xf numFmtId="43" fontId="19" fillId="0" borderId="11" xfId="1" applyFont="1" applyBorder="1" applyAlignment="1"/>
    <xf numFmtId="43" fontId="18" fillId="0" borderId="10" xfId="1" applyFont="1" applyBorder="1" applyAlignment="1"/>
    <xf numFmtId="43" fontId="18" fillId="0" borderId="24" xfId="1" applyFont="1" applyBorder="1" applyAlignment="1"/>
    <xf numFmtId="0" fontId="0" fillId="0" borderId="0" xfId="0" applyAlignment="1">
      <alignment vertical="center"/>
    </xf>
    <xf numFmtId="43" fontId="0" fillId="0" borderId="12" xfId="1" applyFont="1" applyBorder="1" applyAlignment="1"/>
    <xf numFmtId="49" fontId="0" fillId="0" borderId="12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3" fontId="2" fillId="0" borderId="11" xfId="1" applyFont="1" applyBorder="1" applyAlignment="1">
      <alignment vertical="center"/>
    </xf>
    <xf numFmtId="43" fontId="0" fillId="0" borderId="19" xfId="1" applyFont="1" applyBorder="1" applyAlignment="1"/>
    <xf numFmtId="43" fontId="0" fillId="0" borderId="20" xfId="1" applyFont="1" applyBorder="1" applyAlignment="1">
      <alignment vertical="center"/>
    </xf>
    <xf numFmtId="49" fontId="12" fillId="0" borderId="21" xfId="0" applyNumberFormat="1" applyFont="1" applyBorder="1" applyAlignment="1">
      <alignment horizontal="center"/>
    </xf>
    <xf numFmtId="43" fontId="0" fillId="0" borderId="20" xfId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3" fontId="8" fillId="0" borderId="0" xfId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43" fontId="1" fillId="0" borderId="11" xfId="0" applyNumberFormat="1" applyFont="1" applyBorder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1" fillId="0" borderId="5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/>
    <xf numFmtId="49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3" fontId="8" fillId="0" borderId="6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3" fontId="8" fillId="0" borderId="11" xfId="1" applyFont="1" applyBorder="1" applyAlignment="1">
      <alignment horizontal="center"/>
    </xf>
    <xf numFmtId="43" fontId="0" fillId="0" borderId="0" xfId="1" applyFont="1" applyAlignment="1">
      <alignment horizontal="center" vertical="center"/>
    </xf>
    <xf numFmtId="0" fontId="7" fillId="0" borderId="0" xfId="0" applyFont="1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Border="1"/>
    <xf numFmtId="0" fontId="17" fillId="0" borderId="0" xfId="0" applyFont="1" applyBorder="1"/>
    <xf numFmtId="43" fontId="0" fillId="0" borderId="0" xfId="1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164" fontId="0" fillId="0" borderId="0" xfId="0" applyNumberFormat="1" applyFont="1" applyAlignment="1"/>
    <xf numFmtId="43" fontId="8" fillId="0" borderId="11" xfId="1" applyFont="1" applyFill="1" applyBorder="1" applyAlignment="1"/>
    <xf numFmtId="164" fontId="26" fillId="0" borderId="0" xfId="3" applyFont="1"/>
    <xf numFmtId="0" fontId="0" fillId="0" borderId="0" xfId="0"/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5" xfId="0" applyFont="1" applyBorder="1"/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3" fontId="29" fillId="0" borderId="0" xfId="1" applyFont="1" applyBorder="1"/>
    <xf numFmtId="43" fontId="30" fillId="0" borderId="8" xfId="1" applyFont="1" applyBorder="1" applyAlignment="1">
      <alignment horizontal="right"/>
    </xf>
    <xf numFmtId="0" fontId="10" fillId="0" borderId="0" xfId="0" applyFo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3" fontId="10" fillId="0" borderId="19" xfId="1" applyFont="1" applyBorder="1" applyAlignment="1">
      <alignment horizontal="center"/>
    </xf>
    <xf numFmtId="43" fontId="10" fillId="0" borderId="20" xfId="1" applyFont="1" applyBorder="1" applyAlignment="1">
      <alignment horizontal="center"/>
    </xf>
    <xf numFmtId="43" fontId="10" fillId="0" borderId="21" xfId="1" applyFont="1" applyBorder="1" applyAlignment="1">
      <alignment horizontal="center"/>
    </xf>
    <xf numFmtId="0" fontId="28" fillId="0" borderId="5" xfId="0" applyFont="1" applyBorder="1"/>
    <xf numFmtId="0" fontId="28" fillId="0" borderId="0" xfId="0" applyFont="1" applyBorder="1"/>
    <xf numFmtId="0" fontId="10" fillId="0" borderId="0" xfId="0" applyFont="1" applyBorder="1"/>
    <xf numFmtId="0" fontId="10" fillId="0" borderId="6" xfId="0" applyFont="1" applyBorder="1"/>
    <xf numFmtId="0" fontId="10" fillId="0" borderId="11" xfId="0" applyFont="1" applyBorder="1" applyAlignment="1">
      <alignment horizontal="center"/>
    </xf>
    <xf numFmtId="43" fontId="10" fillId="0" borderId="11" xfId="1" applyFont="1" applyBorder="1"/>
    <xf numFmtId="49" fontId="10" fillId="0" borderId="11" xfId="0" applyNumberFormat="1" applyFont="1" applyBorder="1" applyAlignment="1">
      <alignment horizontal="center"/>
    </xf>
    <xf numFmtId="43" fontId="28" fillId="0" borderId="11" xfId="1" applyFont="1" applyBorder="1"/>
    <xf numFmtId="43" fontId="31" fillId="0" borderId="11" xfId="1" applyFont="1" applyBorder="1"/>
    <xf numFmtId="43" fontId="32" fillId="0" borderId="11" xfId="1" applyFont="1" applyBorder="1"/>
    <xf numFmtId="43" fontId="33" fillId="0" borderId="11" xfId="1" applyFont="1" applyBorder="1"/>
    <xf numFmtId="164" fontId="10" fillId="0" borderId="11" xfId="2" applyFont="1" applyBorder="1"/>
    <xf numFmtId="43" fontId="29" fillId="0" borderId="11" xfId="1" applyFont="1" applyBorder="1"/>
    <xf numFmtId="0" fontId="28" fillId="0" borderId="6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left"/>
    </xf>
    <xf numFmtId="43" fontId="34" fillId="0" borderId="0" xfId="1" applyFont="1" applyAlignment="1"/>
    <xf numFmtId="0" fontId="10" fillId="0" borderId="0" xfId="0" applyFont="1" applyAlignment="1">
      <alignment horizontal="right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0" fontId="10" fillId="0" borderId="0" xfId="0" applyFont="1" applyAlignment="1">
      <alignment horizontal="center"/>
    </xf>
    <xf numFmtId="0" fontId="28" fillId="0" borderId="0" xfId="0" applyFont="1" applyAlignment="1"/>
    <xf numFmtId="43" fontId="28" fillId="0" borderId="0" xfId="1" applyFont="1" applyAlignment="1"/>
    <xf numFmtId="49" fontId="17" fillId="0" borderId="0" xfId="0" applyNumberFormat="1" applyFont="1" applyBorder="1" applyAlignment="1">
      <alignment horizontal="center"/>
    </xf>
    <xf numFmtId="43" fontId="17" fillId="0" borderId="0" xfId="1" applyFont="1" applyBorder="1"/>
    <xf numFmtId="43" fontId="25" fillId="0" borderId="0" xfId="1" applyFont="1" applyBorder="1"/>
    <xf numFmtId="164" fontId="17" fillId="0" borderId="0" xfId="2" applyFont="1" applyBorder="1"/>
    <xf numFmtId="0" fontId="10" fillId="0" borderId="0" xfId="0" applyFont="1" applyBorder="1" applyAlignment="1">
      <alignment vertical="center"/>
    </xf>
    <xf numFmtId="43" fontId="30" fillId="0" borderId="0" xfId="1" applyFont="1" applyBorder="1" applyAlignment="1">
      <alignment horizontal="right"/>
    </xf>
    <xf numFmtId="0" fontId="28" fillId="0" borderId="7" xfId="0" applyFont="1" applyBorder="1"/>
    <xf numFmtId="0" fontId="10" fillId="0" borderId="8" xfId="0" applyFont="1" applyBorder="1" applyAlignment="1">
      <alignment horizontal="left"/>
    </xf>
    <xf numFmtId="43" fontId="10" fillId="0" borderId="12" xfId="1" applyFont="1" applyBorder="1"/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8" fillId="0" borderId="5" xfId="0" applyFont="1" applyFill="1" applyBorder="1"/>
    <xf numFmtId="0" fontId="10" fillId="0" borderId="0" xfId="0" applyFont="1" applyFill="1" applyBorder="1" applyAlignment="1">
      <alignment horizontal="left"/>
    </xf>
    <xf numFmtId="43" fontId="10" fillId="0" borderId="11" xfId="1" applyFont="1" applyFill="1" applyBorder="1"/>
    <xf numFmtId="0" fontId="10" fillId="0" borderId="0" xfId="0" applyFont="1" applyFill="1"/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9" xfId="0" applyFont="1" applyBorder="1"/>
    <xf numFmtId="0" fontId="0" fillId="0" borderId="30" xfId="0" applyBorder="1"/>
    <xf numFmtId="0" fontId="0" fillId="0" borderId="31" xfId="0" applyBorder="1"/>
    <xf numFmtId="49" fontId="0" fillId="0" borderId="10" xfId="0" applyNumberFormat="1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0" borderId="29" xfId="0" applyBorder="1"/>
    <xf numFmtId="43" fontId="1" fillId="0" borderId="1" xfId="1" applyFont="1" applyBorder="1"/>
    <xf numFmtId="0" fontId="0" fillId="0" borderId="3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10" fillId="0" borderId="0" xfId="0" applyFont="1" applyBorder="1" applyAlignment="1"/>
    <xf numFmtId="0" fontId="10" fillId="0" borderId="6" xfId="0" applyFont="1" applyBorder="1" applyAlignment="1"/>
    <xf numFmtId="164" fontId="32" fillId="0" borderId="11" xfId="2" applyFont="1" applyBorder="1"/>
    <xf numFmtId="0" fontId="1" fillId="0" borderId="0" xfId="0" applyFont="1" applyFill="1" applyBorder="1" applyAlignment="1"/>
    <xf numFmtId="0" fontId="12" fillId="0" borderId="0" xfId="0" applyFo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/>
    <xf numFmtId="0" fontId="0" fillId="0" borderId="11" xfId="0" applyFont="1" applyBorder="1" applyAlignment="1">
      <alignment horizontal="center"/>
    </xf>
    <xf numFmtId="43" fontId="32" fillId="0" borderId="11" xfId="1" applyFont="1" applyFill="1" applyBorder="1"/>
    <xf numFmtId="43" fontId="32" fillId="0" borderId="12" xfId="1" applyFont="1" applyBorder="1"/>
    <xf numFmtId="0" fontId="10" fillId="0" borderId="11" xfId="0" applyFont="1" applyBorder="1"/>
    <xf numFmtId="49" fontId="32" fillId="0" borderId="11" xfId="0" applyNumberFormat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0" fontId="24" fillId="0" borderId="0" xfId="0" applyFont="1"/>
    <xf numFmtId="0" fontId="36" fillId="0" borderId="0" xfId="0" applyFont="1"/>
    <xf numFmtId="43" fontId="4" fillId="0" borderId="10" xfId="1" applyFont="1" applyBorder="1" applyAlignment="1"/>
    <xf numFmtId="43" fontId="4" fillId="0" borderId="4" xfId="1" applyFont="1" applyBorder="1" applyAlignme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43" fontId="8" fillId="0" borderId="12" xfId="1" applyFont="1" applyBorder="1"/>
    <xf numFmtId="43" fontId="8" fillId="0" borderId="2" xfId="1" applyFont="1" applyBorder="1"/>
    <xf numFmtId="43" fontId="8" fillId="0" borderId="0" xfId="1" applyFont="1" applyBorder="1"/>
    <xf numFmtId="43" fontId="8" fillId="0" borderId="19" xfId="1" applyFont="1" applyBorder="1" applyAlignment="1">
      <alignment horizontal="center"/>
    </xf>
    <xf numFmtId="43" fontId="8" fillId="0" borderId="20" xfId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3" fontId="9" fillId="0" borderId="11" xfId="1" applyFont="1" applyBorder="1"/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24" xfId="1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5" fillId="0" borderId="5" xfId="0" applyFont="1" applyBorder="1"/>
    <xf numFmtId="43" fontId="5" fillId="0" borderId="1" xfId="1" applyFont="1" applyBorder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43" fontId="4" fillId="0" borderId="1" xfId="1" applyFont="1" applyBorder="1" applyAlignment="1"/>
    <xf numFmtId="43" fontId="29" fillId="0" borderId="10" xfId="1" applyFont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0" fillId="0" borderId="19" xfId="1" applyFont="1" applyBorder="1" applyAlignment="1">
      <alignment horizontal="center"/>
    </xf>
    <xf numFmtId="43" fontId="10" fillId="0" borderId="20" xfId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4" fontId="32" fillId="0" borderId="12" xfId="2" applyFont="1" applyBorder="1"/>
    <xf numFmtId="0" fontId="28" fillId="0" borderId="2" xfId="0" applyFont="1" applyBorder="1"/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center"/>
    </xf>
    <xf numFmtId="43" fontId="32" fillId="0" borderId="2" xfId="1" applyFont="1" applyBorder="1"/>
    <xf numFmtId="43" fontId="10" fillId="0" borderId="2" xfId="1" applyFont="1" applyBorder="1"/>
    <xf numFmtId="164" fontId="32" fillId="0" borderId="2" xfId="2" applyFont="1" applyBorder="1"/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Font="1" applyBorder="1"/>
    <xf numFmtId="0" fontId="0" fillId="0" borderId="2" xfId="0" applyFont="1" applyFill="1" applyBorder="1"/>
    <xf numFmtId="0" fontId="0" fillId="0" borderId="10" xfId="0" applyBorder="1"/>
    <xf numFmtId="43" fontId="1" fillId="0" borderId="10" xfId="1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8" xfId="0" applyFont="1" applyFill="1" applyBorder="1"/>
    <xf numFmtId="0" fontId="0" fillId="0" borderId="9" xfId="0" applyFont="1" applyBorder="1"/>
    <xf numFmtId="43" fontId="2" fillId="0" borderId="12" xfId="1" applyFont="1" applyBorder="1" applyAlignment="1">
      <alignment vertical="center"/>
    </xf>
    <xf numFmtId="0" fontId="0" fillId="0" borderId="29" xfId="0" applyFont="1" applyBorder="1"/>
    <xf numFmtId="0" fontId="0" fillId="0" borderId="30" xfId="0" applyFont="1" applyBorder="1"/>
    <xf numFmtId="0" fontId="0" fillId="0" borderId="30" xfId="0" applyFont="1" applyFill="1" applyBorder="1"/>
    <xf numFmtId="0" fontId="0" fillId="0" borderId="31" xfId="0" applyFont="1" applyBorder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1" fillId="0" borderId="1" xfId="0" applyFont="1" applyBorder="1"/>
    <xf numFmtId="0" fontId="0" fillId="0" borderId="1" xfId="0" applyFont="1" applyBorder="1"/>
    <xf numFmtId="43" fontId="2" fillId="0" borderId="1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8" fillId="0" borderId="1" xfId="1" applyFont="1" applyBorder="1"/>
    <xf numFmtId="43" fontId="8" fillId="0" borderId="1" xfId="1" applyFont="1" applyBorder="1" applyAlignment="1">
      <alignment vertical="center"/>
    </xf>
    <xf numFmtId="0" fontId="1" fillId="0" borderId="30" xfId="0" applyFont="1" applyBorder="1"/>
    <xf numFmtId="0" fontId="0" fillId="0" borderId="0" xfId="0" applyBorder="1" applyAlignment="1">
      <alignment horizontal="left"/>
    </xf>
    <xf numFmtId="43" fontId="0" fillId="0" borderId="11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9" fontId="41" fillId="0" borderId="15" xfId="0" applyNumberFormat="1" applyFont="1" applyBorder="1" applyAlignment="1">
      <alignment horizontal="left"/>
    </xf>
    <xf numFmtId="0" fontId="38" fillId="0" borderId="0" xfId="0" applyFont="1" applyBorder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41" fillId="0" borderId="0" xfId="0" applyFont="1" applyBorder="1"/>
    <xf numFmtId="0" fontId="42" fillId="0" borderId="0" xfId="0" applyFont="1" applyBorder="1"/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9" fillId="2" borderId="0" xfId="0" applyFont="1" applyFill="1" applyBorder="1"/>
    <xf numFmtId="43" fontId="4" fillId="0" borderId="10" xfId="1" applyFont="1" applyBorder="1" applyAlignment="1">
      <alignment horizontal="center"/>
    </xf>
    <xf numFmtId="43" fontId="1" fillId="0" borderId="11" xfId="1" applyFont="1" applyBorder="1" applyAlignment="1">
      <alignment horizontal="center"/>
    </xf>
    <xf numFmtId="0" fontId="40" fillId="0" borderId="5" xfId="0" applyFont="1" applyBorder="1"/>
    <xf numFmtId="0" fontId="17" fillId="0" borderId="15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6" xfId="0" applyFont="1" applyBorder="1"/>
    <xf numFmtId="0" fontId="43" fillId="0" borderId="5" xfId="0" applyFont="1" applyBorder="1"/>
    <xf numFmtId="0" fontId="43" fillId="0" borderId="25" xfId="0" applyFont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11" xfId="1" applyFont="1" applyBorder="1" applyAlignment="1">
      <alignment horizontal="center"/>
    </xf>
    <xf numFmtId="43" fontId="0" fillId="0" borderId="12" xfId="1" applyFont="1" applyBorder="1" applyAlignment="1">
      <alignment vertical="center"/>
    </xf>
    <xf numFmtId="43" fontId="8" fillId="0" borderId="12" xfId="1" applyFont="1" applyBorder="1" applyAlignment="1">
      <alignment vertical="center"/>
    </xf>
    <xf numFmtId="0" fontId="40" fillId="0" borderId="0" xfId="0" applyFont="1" applyBorder="1"/>
    <xf numFmtId="43" fontId="5" fillId="0" borderId="0" xfId="1" applyFont="1" applyBorder="1"/>
    <xf numFmtId="0" fontId="0" fillId="0" borderId="0" xfId="0" applyBorder="1" applyAlignment="1">
      <alignment horizontal="left"/>
    </xf>
    <xf numFmtId="43" fontId="0" fillId="0" borderId="11" xfId="1" applyFont="1" applyBorder="1" applyAlignment="1">
      <alignment horizontal="center"/>
    </xf>
    <xf numFmtId="43" fontId="0" fillId="0" borderId="11" xfId="1" applyFont="1" applyBorder="1" applyAlignment="1">
      <alignment horizontal="center" vertical="center"/>
    </xf>
    <xf numFmtId="0" fontId="40" fillId="0" borderId="5" xfId="0" applyFont="1" applyBorder="1" applyAlignment="1">
      <alignment horizontal="left"/>
    </xf>
    <xf numFmtId="0" fontId="43" fillId="0" borderId="0" xfId="0" applyFont="1" applyBorder="1"/>
    <xf numFmtId="0" fontId="38" fillId="0" borderId="0" xfId="0" applyFont="1" applyBorder="1" applyAlignment="1"/>
    <xf numFmtId="0" fontId="38" fillId="0" borderId="6" xfId="0" applyFont="1" applyBorder="1" applyAlignment="1"/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3" fontId="0" fillId="0" borderId="0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0" fillId="0" borderId="11" xfId="1" applyFont="1" applyBorder="1" applyAlignment="1">
      <alignment horizontal="center" vertical="center"/>
    </xf>
    <xf numFmtId="49" fontId="0" fillId="0" borderId="11" xfId="0" applyNumberFormat="1" applyBorder="1"/>
    <xf numFmtId="0" fontId="0" fillId="0" borderId="11" xfId="0" applyFont="1" applyBorder="1" applyAlignment="1"/>
    <xf numFmtId="0" fontId="1" fillId="0" borderId="8" xfId="0" applyFont="1" applyFill="1" applyBorder="1"/>
    <xf numFmtId="0" fontId="12" fillId="0" borderId="5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6" xfId="0" applyFont="1" applyBorder="1"/>
    <xf numFmtId="0" fontId="35" fillId="0" borderId="0" xfId="0" applyFont="1" applyFill="1" applyBorder="1"/>
    <xf numFmtId="0" fontId="0" fillId="0" borderId="2" xfId="0" applyBorder="1" applyAlignment="1">
      <alignment horizontal="center"/>
    </xf>
    <xf numFmtId="0" fontId="39" fillId="0" borderId="2" xfId="0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8" fillId="0" borderId="8" xfId="0" applyFont="1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12" xfId="1" applyFont="1" applyBorder="1" applyAlignment="1">
      <alignment horizontal="center" vertical="center"/>
    </xf>
    <xf numFmtId="0" fontId="38" fillId="0" borderId="2" xfId="0" applyFont="1" applyBorder="1"/>
    <xf numFmtId="43" fontId="0" fillId="0" borderId="2" xfId="1" applyFont="1" applyBorder="1" applyAlignment="1">
      <alignment horizontal="center"/>
    </xf>
    <xf numFmtId="43" fontId="0" fillId="0" borderId="2" xfId="1" applyFont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0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/>
    <xf numFmtId="0" fontId="44" fillId="0" borderId="0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49" fontId="44" fillId="0" borderId="11" xfId="0" applyNumberFormat="1" applyFont="1" applyBorder="1" applyAlignment="1">
      <alignment horizontal="center"/>
    </xf>
    <xf numFmtId="0" fontId="44" fillId="0" borderId="0" xfId="0" applyFont="1"/>
    <xf numFmtId="0" fontId="11" fillId="0" borderId="6" xfId="0" applyFont="1" applyBorder="1"/>
    <xf numFmtId="0" fontId="45" fillId="0" borderId="5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49" fontId="46" fillId="0" borderId="11" xfId="0" applyNumberFormat="1" applyFont="1" applyBorder="1" applyAlignment="1">
      <alignment horizontal="center"/>
    </xf>
    <xf numFmtId="0" fontId="46" fillId="0" borderId="0" xfId="0" applyFont="1"/>
    <xf numFmtId="0" fontId="44" fillId="0" borderId="5" xfId="0" applyFont="1" applyBorder="1"/>
    <xf numFmtId="0" fontId="47" fillId="0" borderId="0" xfId="0" applyFont="1"/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8" fillId="0" borderId="3" xfId="0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10" xfId="0" applyFont="1" applyBorder="1" applyAlignment="1">
      <alignment horizontal="center"/>
    </xf>
    <xf numFmtId="43" fontId="10" fillId="0" borderId="10" xfId="1" applyFont="1" applyBorder="1"/>
    <xf numFmtId="0" fontId="46" fillId="0" borderId="0" xfId="0" applyFont="1" applyBorder="1" applyAlignment="1"/>
    <xf numFmtId="0" fontId="46" fillId="0" borderId="0" xfId="0" applyFont="1" applyFill="1" applyBorder="1" applyAlignment="1"/>
    <xf numFmtId="0" fontId="28" fillId="0" borderId="5" xfId="0" applyFont="1" applyBorder="1" applyAlignment="1"/>
    <xf numFmtId="43" fontId="32" fillId="0" borderId="11" xfId="1" applyFont="1" applyBorder="1" applyAlignment="1"/>
    <xf numFmtId="0" fontId="45" fillId="0" borderId="5" xfId="0" applyFont="1" applyBorder="1" applyAlignment="1"/>
    <xf numFmtId="0" fontId="46" fillId="0" borderId="6" xfId="0" applyFont="1" applyBorder="1" applyAlignment="1">
      <alignment horizontal="left"/>
    </xf>
    <xf numFmtId="43" fontId="10" fillId="0" borderId="11" xfId="1" applyFont="1" applyBorder="1" applyAlignment="1"/>
    <xf numFmtId="49" fontId="28" fillId="0" borderId="11" xfId="0" applyNumberFormat="1" applyFont="1" applyBorder="1" applyAlignment="1">
      <alignment horizontal="center"/>
    </xf>
    <xf numFmtId="43" fontId="29" fillId="0" borderId="1" xfId="1" applyFont="1" applyBorder="1" applyAlignment="1"/>
    <xf numFmtId="0" fontId="11" fillId="0" borderId="0" xfId="0" applyFont="1" applyBorder="1"/>
    <xf numFmtId="0" fontId="8" fillId="0" borderId="0" xfId="0" applyFont="1" applyBorder="1"/>
    <xf numFmtId="49" fontId="25" fillId="0" borderId="1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3" fontId="48" fillId="0" borderId="23" xfId="1" applyFont="1" applyBorder="1" applyAlignment="1"/>
    <xf numFmtId="0" fontId="12" fillId="0" borderId="0" xfId="0" applyFont="1" applyAlignment="1"/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17" fillId="0" borderId="0" xfId="0" applyFont="1" applyFill="1" applyBorder="1"/>
    <xf numFmtId="0" fontId="8" fillId="0" borderId="6" xfId="0" applyFont="1" applyBorder="1" applyAlignment="1">
      <alignment horizontal="left"/>
    </xf>
    <xf numFmtId="0" fontId="7" fillId="0" borderId="0" xfId="0" applyFont="1"/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32" fillId="0" borderId="3" xfId="0" applyFont="1" applyBorder="1"/>
    <xf numFmtId="0" fontId="32" fillId="0" borderId="2" xfId="0" applyFont="1" applyBorder="1"/>
    <xf numFmtId="0" fontId="32" fillId="0" borderId="10" xfId="0" applyFont="1" applyBorder="1"/>
    <xf numFmtId="0" fontId="8" fillId="0" borderId="10" xfId="0" applyFont="1" applyBorder="1"/>
    <xf numFmtId="0" fontId="52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33" fillId="0" borderId="11" xfId="0" applyFont="1" applyBorder="1" applyAlignment="1">
      <alignment horizontal="left"/>
    </xf>
    <xf numFmtId="43" fontId="32" fillId="0" borderId="11" xfId="1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0" fontId="33" fillId="0" borderId="5" xfId="0" applyFont="1" applyBorder="1"/>
    <xf numFmtId="0" fontId="32" fillId="0" borderId="0" xfId="0" applyFont="1"/>
    <xf numFmtId="0" fontId="32" fillId="0" borderId="11" xfId="0" applyFont="1" applyBorder="1"/>
    <xf numFmtId="0" fontId="32" fillId="0" borderId="5" xfId="0" applyFont="1" applyBorder="1"/>
    <xf numFmtId="0" fontId="33" fillId="0" borderId="0" xfId="0" applyFont="1"/>
    <xf numFmtId="49" fontId="8" fillId="0" borderId="11" xfId="1" applyNumberFormat="1" applyFont="1" applyBorder="1"/>
    <xf numFmtId="43" fontId="7" fillId="0" borderId="10" xfId="1" applyFont="1" applyBorder="1"/>
    <xf numFmtId="0" fontId="33" fillId="0" borderId="2" xfId="0" applyFont="1" applyBorder="1"/>
    <xf numFmtId="43" fontId="8" fillId="0" borderId="10" xfId="1" applyFont="1" applyBorder="1"/>
    <xf numFmtId="49" fontId="8" fillId="0" borderId="1" xfId="1" applyNumberFormat="1" applyFont="1" applyBorder="1" applyAlignment="1">
      <alignment horizontal="center"/>
    </xf>
    <xf numFmtId="0" fontId="33" fillId="0" borderId="29" xfId="0" applyFont="1" applyBorder="1"/>
    <xf numFmtId="0" fontId="33" fillId="0" borderId="30" xfId="0" applyFont="1" applyBorder="1"/>
    <xf numFmtId="0" fontId="33" fillId="0" borderId="1" xfId="0" applyFont="1" applyBorder="1"/>
    <xf numFmtId="43" fontId="7" fillId="0" borderId="1" xfId="1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49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43" fontId="53" fillId="0" borderId="0" xfId="1" applyFont="1"/>
    <xf numFmtId="0" fontId="8" fillId="0" borderId="0" xfId="0" applyFont="1" applyAlignment="1">
      <alignment horizontal="left"/>
    </xf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12" xfId="0" applyFont="1" applyBorder="1"/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33" fillId="0" borderId="3" xfId="0" applyFont="1" applyBorder="1"/>
    <xf numFmtId="0" fontId="10" fillId="0" borderId="10" xfId="0" applyFont="1" applyBorder="1"/>
    <xf numFmtId="49" fontId="33" fillId="0" borderId="11" xfId="0" applyNumberFormat="1" applyFont="1" applyBorder="1" applyAlignment="1">
      <alignment horizontal="center"/>
    </xf>
    <xf numFmtId="0" fontId="32" fillId="0" borderId="6" xfId="0" applyFont="1" applyBorder="1"/>
    <xf numFmtId="0" fontId="10" fillId="0" borderId="32" xfId="0" applyFont="1" applyBorder="1"/>
    <xf numFmtId="0" fontId="25" fillId="0" borderId="0" xfId="0" applyFont="1"/>
    <xf numFmtId="0" fontId="33" fillId="0" borderId="7" xfId="0" applyFont="1" applyBorder="1"/>
    <xf numFmtId="0" fontId="32" fillId="0" borderId="8" xfId="0" applyFont="1" applyBorder="1" applyAlignment="1">
      <alignment horizontal="left"/>
    </xf>
    <xf numFmtId="0" fontId="32" fillId="0" borderId="8" xfId="0" applyFont="1" applyBorder="1"/>
    <xf numFmtId="0" fontId="32" fillId="0" borderId="12" xfId="0" applyFont="1" applyBorder="1"/>
    <xf numFmtId="43" fontId="10" fillId="0" borderId="12" xfId="1" applyFont="1" applyFill="1" applyBorder="1"/>
    <xf numFmtId="0" fontId="8" fillId="0" borderId="8" xfId="0" applyFont="1" applyBorder="1" applyAlignment="1">
      <alignment horizontal="left"/>
    </xf>
    <xf numFmtId="0" fontId="8" fillId="0" borderId="8" xfId="0" applyFont="1" applyBorder="1"/>
    <xf numFmtId="49" fontId="8" fillId="0" borderId="8" xfId="0" applyNumberFormat="1" applyFont="1" applyBorder="1" applyAlignment="1">
      <alignment horizontal="center"/>
    </xf>
    <xf numFmtId="43" fontId="8" fillId="0" borderId="8" xfId="1" applyFont="1" applyBorder="1"/>
    <xf numFmtId="49" fontId="25" fillId="0" borderId="3" xfId="0" applyNumberFormat="1" applyFont="1" applyBorder="1" applyAlignment="1">
      <alignment horizontal="center"/>
    </xf>
    <xf numFmtId="43" fontId="0" fillId="0" borderId="11" xfId="1" applyFont="1" applyFill="1" applyBorder="1"/>
    <xf numFmtId="0" fontId="55" fillId="0" borderId="0" xfId="0" applyFont="1"/>
    <xf numFmtId="0" fontId="55" fillId="0" borderId="6" xfId="0" applyFont="1" applyBorder="1"/>
    <xf numFmtId="0" fontId="55" fillId="0" borderId="0" xfId="0" applyFont="1" applyAlignment="1">
      <alignment horizontal="left"/>
    </xf>
    <xf numFmtId="0" fontId="56" fillId="2" borderId="32" xfId="0" applyFont="1" applyFill="1" applyBorder="1"/>
    <xf numFmtId="0" fontId="55" fillId="0" borderId="6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55" fillId="0" borderId="8" xfId="0" applyFont="1" applyBorder="1" applyAlignment="1">
      <alignment horizontal="left"/>
    </xf>
    <xf numFmtId="0" fontId="55" fillId="0" borderId="9" xfId="0" applyFont="1" applyBorder="1"/>
    <xf numFmtId="0" fontId="8" fillId="0" borderId="2" xfId="0" applyFont="1" applyBorder="1"/>
    <xf numFmtId="0" fontId="55" fillId="0" borderId="2" xfId="0" applyFont="1" applyBorder="1" applyAlignment="1">
      <alignment horizontal="left"/>
    </xf>
    <xf numFmtId="0" fontId="55" fillId="0" borderId="2" xfId="0" applyFont="1" applyBorder="1"/>
    <xf numFmtId="49" fontId="55" fillId="0" borderId="2" xfId="0" applyNumberFormat="1" applyFont="1" applyBorder="1" applyAlignment="1">
      <alignment horizontal="center"/>
    </xf>
    <xf numFmtId="43" fontId="17" fillId="0" borderId="2" xfId="1" applyFont="1" applyFill="1" applyBorder="1"/>
    <xf numFmtId="49" fontId="55" fillId="0" borderId="0" xfId="0" applyNumberFormat="1" applyFont="1" applyAlignment="1">
      <alignment horizontal="center"/>
    </xf>
    <xf numFmtId="43" fontId="17" fillId="0" borderId="0" xfId="1" applyFont="1" applyFill="1" applyBorder="1"/>
    <xf numFmtId="0" fontId="55" fillId="0" borderId="8" xfId="0" applyFont="1" applyBorder="1"/>
    <xf numFmtId="49" fontId="55" fillId="0" borderId="8" xfId="0" applyNumberFormat="1" applyFont="1" applyBorder="1" applyAlignment="1">
      <alignment horizontal="center"/>
    </xf>
    <xf numFmtId="43" fontId="55" fillId="0" borderId="8" xfId="1" applyFont="1" applyBorder="1"/>
    <xf numFmtId="0" fontId="57" fillId="0" borderId="8" xfId="0" applyFont="1" applyBorder="1" applyAlignment="1">
      <alignment horizontal="center"/>
    </xf>
    <xf numFmtId="0" fontId="55" fillId="0" borderId="3" xfId="0" applyFont="1" applyBorder="1"/>
    <xf numFmtId="0" fontId="55" fillId="0" borderId="10" xfId="0" applyFont="1" applyBorder="1"/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2" fillId="0" borderId="6" xfId="0" applyFont="1" applyBorder="1" applyAlignment="1">
      <alignment horizontal="left"/>
    </xf>
    <xf numFmtId="49" fontId="55" fillId="0" borderId="11" xfId="0" applyNumberFormat="1" applyFont="1" applyBorder="1" applyAlignment="1">
      <alignment horizontal="center"/>
    </xf>
    <xf numFmtId="0" fontId="33" fillId="0" borderId="6" xfId="0" applyFont="1" applyBorder="1"/>
    <xf numFmtId="0" fontId="3" fillId="0" borderId="6" xfId="0" applyFont="1" applyBorder="1"/>
    <xf numFmtId="0" fontId="32" fillId="0" borderId="2" xfId="0" applyFont="1" applyBorder="1" applyAlignment="1">
      <alignment horizontal="left"/>
    </xf>
    <xf numFmtId="43" fontId="10" fillId="0" borderId="2" xfId="1" applyFont="1" applyFill="1" applyBorder="1"/>
    <xf numFmtId="0" fontId="32" fillId="0" borderId="4" xfId="0" applyFont="1" applyBorder="1"/>
    <xf numFmtId="0" fontId="32" fillId="0" borderId="6" xfId="0" applyFont="1" applyBorder="1" applyAlignment="1">
      <alignment horizontal="center"/>
    </xf>
    <xf numFmtId="0" fontId="58" fillId="0" borderId="6" xfId="0" applyFont="1" applyBorder="1" applyAlignment="1">
      <alignment horizontal="left"/>
    </xf>
    <xf numFmtId="0" fontId="13" fillId="0" borderId="6" xfId="0" applyFont="1" applyBorder="1"/>
    <xf numFmtId="0" fontId="58" fillId="0" borderId="6" xfId="0" applyFont="1" applyBorder="1"/>
    <xf numFmtId="0" fontId="59" fillId="0" borderId="6" xfId="0" applyFont="1" applyBorder="1"/>
    <xf numFmtId="0" fontId="55" fillId="0" borderId="5" xfId="0" applyFont="1" applyBorder="1"/>
    <xf numFmtId="0" fontId="60" fillId="0" borderId="6" xfId="0" applyFont="1" applyBorder="1"/>
    <xf numFmtId="0" fontId="55" fillId="0" borderId="11" xfId="0" applyFont="1" applyBorder="1"/>
    <xf numFmtId="43" fontId="55" fillId="0" borderId="11" xfId="1" applyFont="1" applyFill="1" applyBorder="1"/>
    <xf numFmtId="43" fontId="55" fillId="0" borderId="11" xfId="1" applyFont="1" applyBorder="1"/>
    <xf numFmtId="43" fontId="12" fillId="0" borderId="11" xfId="1" applyFont="1" applyFill="1" applyBorder="1"/>
    <xf numFmtId="0" fontId="55" fillId="0" borderId="7" xfId="0" applyFont="1" applyBorder="1"/>
    <xf numFmtId="0" fontId="13" fillId="0" borderId="9" xfId="0" applyFont="1" applyBorder="1"/>
    <xf numFmtId="49" fontId="55" fillId="0" borderId="12" xfId="0" applyNumberFormat="1" applyFont="1" applyBorder="1" applyAlignment="1">
      <alignment horizontal="center"/>
    </xf>
    <xf numFmtId="0" fontId="55" fillId="0" borderId="12" xfId="0" applyFont="1" applyBorder="1"/>
    <xf numFmtId="43" fontId="55" fillId="0" borderId="12" xfId="1" applyFont="1" applyFill="1" applyBorder="1"/>
    <xf numFmtId="43" fontId="55" fillId="0" borderId="12" xfId="1" applyFont="1" applyBorder="1"/>
    <xf numFmtId="43" fontId="12" fillId="0" borderId="12" xfId="1" applyFont="1" applyFill="1" applyBorder="1"/>
    <xf numFmtId="0" fontId="13" fillId="0" borderId="0" xfId="0" applyFont="1"/>
    <xf numFmtId="43" fontId="55" fillId="0" borderId="0" xfId="1" applyFont="1" applyFill="1" applyBorder="1"/>
    <xf numFmtId="43" fontId="55" fillId="0" borderId="0" xfId="1" applyFont="1" applyBorder="1"/>
    <xf numFmtId="43" fontId="12" fillId="0" borderId="0" xfId="1" applyFont="1" applyFill="1" applyBorder="1"/>
    <xf numFmtId="0" fontId="13" fillId="0" borderId="8" xfId="0" applyFont="1" applyBorder="1"/>
    <xf numFmtId="43" fontId="55" fillId="0" borderId="8" xfId="1" applyFont="1" applyFill="1" applyBorder="1"/>
    <xf numFmtId="43" fontId="12" fillId="0" borderId="8" xfId="1" applyFont="1" applyFill="1" applyBorder="1"/>
    <xf numFmtId="0" fontId="50" fillId="0" borderId="8" xfId="0" applyFont="1" applyBorder="1" applyAlignment="1">
      <alignment horizontal="center"/>
    </xf>
    <xf numFmtId="0" fontId="55" fillId="0" borderId="4" xfId="0" applyFont="1" applyBorder="1"/>
    <xf numFmtId="0" fontId="55" fillId="0" borderId="6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5" fillId="0" borderId="6" xfId="0" applyFont="1" applyBorder="1"/>
    <xf numFmtId="0" fontId="47" fillId="0" borderId="8" xfId="0" applyFont="1" applyBorder="1"/>
    <xf numFmtId="0" fontId="55" fillId="0" borderId="29" xfId="0" applyFont="1" applyBorder="1"/>
    <xf numFmtId="0" fontId="60" fillId="0" borderId="30" xfId="0" applyFont="1" applyBorder="1"/>
    <xf numFmtId="0" fontId="60" fillId="0" borderId="31" xfId="0" applyFont="1" applyBorder="1"/>
    <xf numFmtId="0" fontId="55" fillId="0" borderId="1" xfId="0" applyFont="1" applyBorder="1"/>
    <xf numFmtId="43" fontId="60" fillId="0" borderId="1" xfId="1" applyFont="1" applyBorder="1"/>
    <xf numFmtId="43" fontId="35" fillId="0" borderId="1" xfId="1" applyFont="1" applyBorder="1"/>
    <xf numFmtId="0" fontId="60" fillId="0" borderId="0" xfId="0" applyFont="1"/>
    <xf numFmtId="43" fontId="60" fillId="0" borderId="11" xfId="1" applyFont="1" applyBorder="1"/>
    <xf numFmtId="43" fontId="35" fillId="0" borderId="11" xfId="1" applyFont="1" applyBorder="1"/>
    <xf numFmtId="49" fontId="12" fillId="0" borderId="11" xfId="0" applyNumberFormat="1" applyFont="1" applyBorder="1" applyAlignment="1">
      <alignment horizontal="center"/>
    </xf>
    <xf numFmtId="43" fontId="61" fillId="0" borderId="11" xfId="1" applyFont="1" applyBorder="1"/>
    <xf numFmtId="43" fontId="12" fillId="0" borderId="11" xfId="1" applyFont="1" applyBorder="1"/>
    <xf numFmtId="0" fontId="60" fillId="0" borderId="5" xfId="0" applyFont="1" applyBorder="1"/>
    <xf numFmtId="43" fontId="60" fillId="0" borderId="23" xfId="1" applyFont="1" applyBorder="1"/>
    <xf numFmtId="43" fontId="35" fillId="0" borderId="23" xfId="1" applyFont="1" applyBorder="1"/>
    <xf numFmtId="0" fontId="60" fillId="0" borderId="7" xfId="0" applyFont="1" applyBorder="1"/>
    <xf numFmtId="0" fontId="60" fillId="0" borderId="8" xfId="0" applyFont="1" applyBorder="1"/>
    <xf numFmtId="0" fontId="60" fillId="0" borderId="9" xfId="0" applyFont="1" applyBorder="1"/>
    <xf numFmtId="43" fontId="60" fillId="0" borderId="12" xfId="1" applyFont="1" applyBorder="1"/>
    <xf numFmtId="49" fontId="60" fillId="0" borderId="12" xfId="1" applyNumberFormat="1" applyFont="1" applyBorder="1" applyAlignment="1">
      <alignment horizontal="center"/>
    </xf>
    <xf numFmtId="49" fontId="35" fillId="0" borderId="12" xfId="1" applyNumberFormat="1" applyFont="1" applyBorder="1" applyAlignment="1">
      <alignment horizontal="center"/>
    </xf>
    <xf numFmtId="49" fontId="55" fillId="0" borderId="7" xfId="0" applyNumberFormat="1" applyFont="1" applyBorder="1" applyAlignment="1">
      <alignment horizontal="center"/>
    </xf>
    <xf numFmtId="49" fontId="55" fillId="0" borderId="8" xfId="0" applyNumberFormat="1" applyFont="1" applyBorder="1" applyAlignment="1">
      <alignment horizontal="center"/>
    </xf>
    <xf numFmtId="49" fontId="55" fillId="0" borderId="9" xfId="0" applyNumberFormat="1" applyFont="1" applyBorder="1" applyAlignment="1">
      <alignment horizontal="center"/>
    </xf>
    <xf numFmtId="49" fontId="60" fillId="0" borderId="5" xfId="0" applyNumberFormat="1" applyFont="1" applyBorder="1" applyAlignment="1">
      <alignment horizontal="left"/>
    </xf>
    <xf numFmtId="49" fontId="60" fillId="0" borderId="0" xfId="0" applyNumberFormat="1" applyFont="1" applyAlignment="1">
      <alignment horizontal="left"/>
    </xf>
    <xf numFmtId="49" fontId="60" fillId="0" borderId="6" xfId="0" applyNumberFormat="1" applyFont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0" fontId="55" fillId="0" borderId="3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/>
    </xf>
    <xf numFmtId="0" fontId="55" fillId="0" borderId="6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6" xfId="0" applyFont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6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2" xfId="0" applyNumberFormat="1" applyFont="1" applyBorder="1" applyAlignment="1">
      <alignment horizontal="left"/>
    </xf>
    <xf numFmtId="49" fontId="32" fillId="0" borderId="4" xfId="0" applyNumberFormat="1" applyFont="1" applyBorder="1" applyAlignment="1">
      <alignment horizontal="left"/>
    </xf>
    <xf numFmtId="0" fontId="51" fillId="0" borderId="3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3" fillId="0" borderId="5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  <xf numFmtId="43" fontId="0" fillId="0" borderId="13" xfId="1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43" fontId="0" fillId="0" borderId="19" xfId="1" applyFont="1" applyBorder="1" applyAlignment="1">
      <alignment horizontal="center" vertical="center"/>
    </xf>
    <xf numFmtId="43" fontId="0" fillId="0" borderId="20" xfId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10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5" fillId="0" borderId="9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8" xfId="0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3" fontId="0" fillId="0" borderId="21" xfId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28" fillId="0" borderId="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5" fillId="0" borderId="5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6" xfId="0" applyFont="1" applyBorder="1" applyAlignment="1">
      <alignment horizontal="left"/>
    </xf>
    <xf numFmtId="43" fontId="10" fillId="0" borderId="19" xfId="1" applyFont="1" applyBorder="1" applyAlignment="1">
      <alignment horizontal="center"/>
    </xf>
    <xf numFmtId="43" fontId="10" fillId="0" borderId="20" xfId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43" fontId="10" fillId="0" borderId="19" xfId="1" applyFont="1" applyBorder="1" applyAlignment="1">
      <alignment horizontal="center" vertical="center"/>
    </xf>
    <xf numFmtId="43" fontId="10" fillId="0" borderId="21" xfId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3" fontId="10" fillId="0" borderId="13" xfId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6" xfId="0" applyFont="1" applyBorder="1" applyAlignment="1">
      <alignment horizontal="left"/>
    </xf>
    <xf numFmtId="0" fontId="38" fillId="0" borderId="0" xfId="0" applyFont="1" applyBorder="1" applyAlignment="1">
      <alignment horizontal="left" wrapText="1"/>
    </xf>
    <xf numFmtId="0" fontId="38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0" fillId="0" borderId="5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6" xfId="0" applyFont="1" applyBorder="1" applyAlignment="1">
      <alignment horizontal="left" wrapText="1"/>
    </xf>
  </cellXfs>
  <cellStyles count="4">
    <cellStyle name="Comma" xfId="1" builtinId="3"/>
    <cellStyle name="Comma 2" xfId="2"/>
    <cellStyle name="Comma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42</xdr:row>
      <xdr:rowOff>105836</xdr:rowOff>
    </xdr:from>
    <xdr:to>
      <xdr:col>9</xdr:col>
      <xdr:colOff>941917</xdr:colOff>
      <xdr:row>48</xdr:row>
      <xdr:rowOff>21169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CCA5DA7F-FE76-44E1-A131-EF030FD0A019}"/>
            </a:ext>
          </a:extLst>
        </xdr:cNvPr>
        <xdr:cNvSpPr/>
      </xdr:nvSpPr>
      <xdr:spPr>
        <a:xfrm>
          <a:off x="31750" y="6551086"/>
          <a:ext cx="9895417" cy="836083"/>
        </a:xfrm>
        <a:prstGeom prst="rect">
          <a:avLst/>
        </a:prstGeom>
        <a:blipFill>
          <a:blip xmlns:r="http://schemas.openxmlformats.org/officeDocument/2006/relationships" r:embed="rId1">
            <a:biLevel thresh="25000"/>
          </a:blip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  <xdr:twoCellAnchor>
    <xdr:from>
      <xdr:col>8</xdr:col>
      <xdr:colOff>984250</xdr:colOff>
      <xdr:row>42</xdr:row>
      <xdr:rowOff>52917</xdr:rowOff>
    </xdr:from>
    <xdr:to>
      <xdr:col>10</xdr:col>
      <xdr:colOff>21167</xdr:colOff>
      <xdr:row>44</xdr:row>
      <xdr:rowOff>0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1D2EADE4-B43A-4EE4-903A-F81D596D6A7E}"/>
            </a:ext>
          </a:extLst>
        </xdr:cNvPr>
        <xdr:cNvSpPr/>
      </xdr:nvSpPr>
      <xdr:spPr>
        <a:xfrm>
          <a:off x="8868833" y="6498167"/>
          <a:ext cx="1227667" cy="24341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P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Office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nual%20Budget/LBP%20FORM%202021%20edit/2021%20All%20Off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"/>
      <sheetName val="Sheet2"/>
      <sheetName val="Sheet3"/>
    </sheetNames>
    <sheetDataSet>
      <sheetData sheetId="0">
        <row r="8">
          <cell r="E8">
            <v>3711168</v>
          </cell>
          <cell r="F8">
            <v>10530096</v>
          </cell>
          <cell r="G8">
            <v>1205220</v>
          </cell>
          <cell r="H8">
            <v>2045076</v>
          </cell>
          <cell r="I8">
            <v>1218024</v>
          </cell>
          <cell r="J8">
            <v>1552128</v>
          </cell>
          <cell r="K8">
            <v>2404584</v>
          </cell>
          <cell r="L8">
            <v>2592960</v>
          </cell>
          <cell r="M8">
            <v>1583928</v>
          </cell>
          <cell r="Y8">
            <v>2485644</v>
          </cell>
          <cell r="Z8">
            <v>2334240</v>
          </cell>
          <cell r="AA8">
            <v>1685424</v>
          </cell>
          <cell r="AB8">
            <v>781560</v>
          </cell>
          <cell r="AD8">
            <v>4531500</v>
          </cell>
          <cell r="AE8">
            <v>1677996</v>
          </cell>
          <cell r="AG8">
            <v>40339548</v>
          </cell>
        </row>
        <row r="10">
          <cell r="E10">
            <v>312000</v>
          </cell>
          <cell r="F10">
            <v>408000</v>
          </cell>
          <cell r="G10">
            <v>72000</v>
          </cell>
          <cell r="H10">
            <v>168000</v>
          </cell>
          <cell r="I10">
            <v>72000</v>
          </cell>
          <cell r="J10">
            <v>96000</v>
          </cell>
          <cell r="K10">
            <v>168000</v>
          </cell>
          <cell r="L10">
            <v>216000</v>
          </cell>
          <cell r="M10">
            <v>96000</v>
          </cell>
          <cell r="Y10">
            <v>192000</v>
          </cell>
          <cell r="Z10">
            <v>456000</v>
          </cell>
          <cell r="AA10">
            <v>144000</v>
          </cell>
          <cell r="AB10">
            <v>48000</v>
          </cell>
          <cell r="AD10">
            <v>288000</v>
          </cell>
          <cell r="AE10">
            <v>120000</v>
          </cell>
          <cell r="AG10">
            <v>2856000</v>
          </cell>
        </row>
        <row r="11">
          <cell r="E11">
            <v>81000</v>
          </cell>
          <cell r="F11">
            <v>819000</v>
          </cell>
          <cell r="G11">
            <v>67500</v>
          </cell>
          <cell r="H11">
            <v>67500</v>
          </cell>
          <cell r="I11">
            <v>67500</v>
          </cell>
          <cell r="J11">
            <v>67500</v>
          </cell>
          <cell r="K11">
            <v>67500</v>
          </cell>
          <cell r="L11">
            <v>112500</v>
          </cell>
          <cell r="M11">
            <v>67500</v>
          </cell>
          <cell r="Y11">
            <v>67500</v>
          </cell>
          <cell r="AA11">
            <v>67500</v>
          </cell>
          <cell r="AB11">
            <v>45000</v>
          </cell>
          <cell r="AD11">
            <v>67500</v>
          </cell>
          <cell r="AE11">
            <v>67500</v>
          </cell>
          <cell r="AG11">
            <v>1732500</v>
          </cell>
        </row>
        <row r="12">
          <cell r="F12">
            <v>819000</v>
          </cell>
          <cell r="G12">
            <v>67500</v>
          </cell>
          <cell r="H12">
            <v>67500</v>
          </cell>
          <cell r="I12">
            <v>67500</v>
          </cell>
          <cell r="J12">
            <v>67500</v>
          </cell>
          <cell r="K12">
            <v>67500</v>
          </cell>
          <cell r="L12">
            <v>112500</v>
          </cell>
          <cell r="M12">
            <v>67500</v>
          </cell>
          <cell r="Y12">
            <v>67500</v>
          </cell>
          <cell r="AA12">
            <v>67500</v>
          </cell>
          <cell r="AB12">
            <v>45000</v>
          </cell>
          <cell r="AD12">
            <v>67500</v>
          </cell>
          <cell r="AE12">
            <v>67500</v>
          </cell>
          <cell r="AG12">
            <v>1651500</v>
          </cell>
        </row>
        <row r="13">
          <cell r="E13">
            <v>78000</v>
          </cell>
          <cell r="F13">
            <v>102000</v>
          </cell>
          <cell r="G13">
            <v>18000</v>
          </cell>
          <cell r="H13">
            <v>42000</v>
          </cell>
          <cell r="I13">
            <v>18000</v>
          </cell>
          <cell r="J13">
            <v>24000</v>
          </cell>
          <cell r="K13">
            <v>42000</v>
          </cell>
          <cell r="L13">
            <v>54000</v>
          </cell>
          <cell r="M13">
            <v>24000</v>
          </cell>
          <cell r="Y13">
            <v>48000</v>
          </cell>
          <cell r="Z13">
            <v>114000</v>
          </cell>
          <cell r="AA13">
            <v>36000</v>
          </cell>
          <cell r="AB13">
            <v>12000</v>
          </cell>
          <cell r="AD13">
            <v>72000</v>
          </cell>
          <cell r="AE13">
            <v>30000</v>
          </cell>
          <cell r="AG13">
            <v>714000</v>
          </cell>
        </row>
        <row r="14">
          <cell r="AD14">
            <v>216000</v>
          </cell>
          <cell r="AG14">
            <v>216000</v>
          </cell>
        </row>
        <row r="15">
          <cell r="AD15">
            <v>21600</v>
          </cell>
          <cell r="AG15">
            <v>21600</v>
          </cell>
        </row>
        <row r="17">
          <cell r="J17">
            <v>75000</v>
          </cell>
          <cell r="K17">
            <v>75000</v>
          </cell>
          <cell r="L17">
            <v>75000</v>
          </cell>
          <cell r="AG17">
            <v>225000</v>
          </cell>
        </row>
        <row r="18">
          <cell r="E18">
            <v>10000</v>
          </cell>
          <cell r="K18">
            <v>5000</v>
          </cell>
          <cell r="Z18">
            <v>20000</v>
          </cell>
          <cell r="AG18">
            <v>35000</v>
          </cell>
        </row>
        <row r="19">
          <cell r="AD19">
            <v>965817</v>
          </cell>
          <cell r="AG19">
            <v>965817</v>
          </cell>
        </row>
        <row r="21">
          <cell r="E21">
            <v>309264</v>
          </cell>
          <cell r="F21">
            <v>877508</v>
          </cell>
          <cell r="G21">
            <v>100435</v>
          </cell>
          <cell r="H21">
            <v>170423</v>
          </cell>
          <cell r="I21">
            <v>101502</v>
          </cell>
          <cell r="J21">
            <v>129344</v>
          </cell>
          <cell r="K21">
            <v>200382</v>
          </cell>
          <cell r="L21">
            <v>216080</v>
          </cell>
          <cell r="M21">
            <v>131994</v>
          </cell>
          <cell r="Y21">
            <v>207137</v>
          </cell>
          <cell r="Z21">
            <v>194520</v>
          </cell>
          <cell r="AA21">
            <v>140452</v>
          </cell>
          <cell r="AB21">
            <v>65130</v>
          </cell>
          <cell r="AD21">
            <v>377625</v>
          </cell>
          <cell r="AE21">
            <v>139833</v>
          </cell>
          <cell r="AG21">
            <v>3361629</v>
          </cell>
        </row>
        <row r="22">
          <cell r="E22">
            <v>309264</v>
          </cell>
          <cell r="F22">
            <v>877508</v>
          </cell>
          <cell r="G22">
            <v>100435</v>
          </cell>
          <cell r="H22">
            <v>170423</v>
          </cell>
          <cell r="I22">
            <v>101502</v>
          </cell>
          <cell r="J22">
            <v>129344</v>
          </cell>
          <cell r="K22">
            <v>200382</v>
          </cell>
          <cell r="L22">
            <v>216080</v>
          </cell>
          <cell r="M22">
            <v>131994</v>
          </cell>
          <cell r="Y22">
            <v>207137</v>
          </cell>
          <cell r="Z22">
            <v>194520</v>
          </cell>
          <cell r="AA22">
            <v>140452</v>
          </cell>
          <cell r="AB22">
            <v>65130</v>
          </cell>
          <cell r="AD22">
            <v>377625</v>
          </cell>
          <cell r="AE22">
            <v>139833</v>
          </cell>
          <cell r="AG22">
            <v>3361629</v>
          </cell>
        </row>
        <row r="23">
          <cell r="E23">
            <v>65000</v>
          </cell>
          <cell r="F23">
            <v>85000</v>
          </cell>
          <cell r="G23">
            <v>15000</v>
          </cell>
          <cell r="H23">
            <v>35000</v>
          </cell>
          <cell r="I23">
            <v>15000</v>
          </cell>
          <cell r="J23">
            <v>20000</v>
          </cell>
          <cell r="K23">
            <v>35000</v>
          </cell>
          <cell r="L23">
            <v>45000</v>
          </cell>
          <cell r="M23">
            <v>20000</v>
          </cell>
          <cell r="Y23">
            <v>40000</v>
          </cell>
          <cell r="Z23">
            <v>95000</v>
          </cell>
          <cell r="AA23">
            <v>30000</v>
          </cell>
          <cell r="AB23">
            <v>10000</v>
          </cell>
          <cell r="AD23">
            <v>60000</v>
          </cell>
          <cell r="AE23">
            <v>25000</v>
          </cell>
          <cell r="AG23">
            <v>595000</v>
          </cell>
        </row>
        <row r="25">
          <cell r="E25">
            <v>445349</v>
          </cell>
          <cell r="F25">
            <v>1263620</v>
          </cell>
          <cell r="G25">
            <v>144628</v>
          </cell>
          <cell r="H25">
            <v>245412</v>
          </cell>
          <cell r="I25">
            <v>146164</v>
          </cell>
          <cell r="J25">
            <v>186258</v>
          </cell>
          <cell r="K25">
            <v>288554</v>
          </cell>
          <cell r="L25">
            <v>311161</v>
          </cell>
          <cell r="M25">
            <v>190073</v>
          </cell>
          <cell r="Y25">
            <v>298280</v>
          </cell>
          <cell r="Z25">
            <v>280120</v>
          </cell>
          <cell r="AA25">
            <v>202253</v>
          </cell>
          <cell r="AB25">
            <v>93788</v>
          </cell>
          <cell r="AD25">
            <v>543787</v>
          </cell>
          <cell r="AE25">
            <v>201361</v>
          </cell>
          <cell r="AG25">
            <v>4840808</v>
          </cell>
        </row>
        <row r="26">
          <cell r="E26">
            <v>23400</v>
          </cell>
          <cell r="F26">
            <v>30600</v>
          </cell>
          <cell r="G26">
            <v>5400</v>
          </cell>
          <cell r="H26">
            <v>12600</v>
          </cell>
          <cell r="I26">
            <v>5400</v>
          </cell>
          <cell r="J26">
            <v>7200</v>
          </cell>
          <cell r="K26">
            <v>12600</v>
          </cell>
          <cell r="L26">
            <v>16200</v>
          </cell>
          <cell r="M26">
            <v>7200</v>
          </cell>
          <cell r="Y26">
            <v>14400</v>
          </cell>
          <cell r="Z26">
            <v>34200</v>
          </cell>
          <cell r="AA26">
            <v>10800</v>
          </cell>
          <cell r="AB26">
            <v>3600</v>
          </cell>
          <cell r="AD26">
            <v>21600</v>
          </cell>
          <cell r="AE26">
            <v>9000</v>
          </cell>
          <cell r="AG26">
            <v>214200</v>
          </cell>
        </row>
        <row r="27">
          <cell r="E27">
            <v>69521</v>
          </cell>
          <cell r="F27">
            <v>210863</v>
          </cell>
          <cell r="G27">
            <v>24252</v>
          </cell>
          <cell r="H27">
            <v>40977</v>
          </cell>
          <cell r="I27">
            <v>24382</v>
          </cell>
          <cell r="J27">
            <v>31044</v>
          </cell>
          <cell r="K27">
            <v>48120</v>
          </cell>
          <cell r="L27">
            <v>51888</v>
          </cell>
          <cell r="M27">
            <v>31680</v>
          </cell>
          <cell r="Y27">
            <v>49801</v>
          </cell>
          <cell r="Z27">
            <v>47868</v>
          </cell>
          <cell r="AA27">
            <v>34837</v>
          </cell>
          <cell r="AB27">
            <v>15632</v>
          </cell>
          <cell r="AD27">
            <v>87554</v>
          </cell>
          <cell r="AE27">
            <v>33562</v>
          </cell>
          <cell r="AG27">
            <v>801981</v>
          </cell>
        </row>
        <row r="28">
          <cell r="E28">
            <v>15600</v>
          </cell>
          <cell r="F28">
            <v>20400</v>
          </cell>
          <cell r="G28">
            <v>3600</v>
          </cell>
          <cell r="H28">
            <v>8400</v>
          </cell>
          <cell r="I28">
            <v>3600</v>
          </cell>
          <cell r="J28">
            <v>4800</v>
          </cell>
          <cell r="K28">
            <v>8400</v>
          </cell>
          <cell r="L28">
            <v>10800</v>
          </cell>
          <cell r="M28">
            <v>4800</v>
          </cell>
          <cell r="Y28">
            <v>9600</v>
          </cell>
          <cell r="Z28">
            <v>22800</v>
          </cell>
          <cell r="AA28">
            <v>7200</v>
          </cell>
          <cell r="AB28">
            <v>2400</v>
          </cell>
          <cell r="AD28">
            <v>14400</v>
          </cell>
          <cell r="AE28">
            <v>6000</v>
          </cell>
          <cell r="AG28">
            <v>142800</v>
          </cell>
        </row>
        <row r="31">
          <cell r="E31">
            <v>65000</v>
          </cell>
          <cell r="F31">
            <v>85000</v>
          </cell>
          <cell r="G31">
            <v>15000</v>
          </cell>
          <cell r="H31">
            <v>35000</v>
          </cell>
          <cell r="I31">
            <v>15000</v>
          </cell>
          <cell r="J31">
            <v>20000</v>
          </cell>
          <cell r="K31">
            <v>35000</v>
          </cell>
          <cell r="L31">
            <v>45000</v>
          </cell>
          <cell r="M31">
            <v>20000</v>
          </cell>
          <cell r="Y31">
            <v>40000</v>
          </cell>
          <cell r="Z31">
            <v>95000</v>
          </cell>
          <cell r="AA31">
            <v>30000</v>
          </cell>
          <cell r="AB31">
            <v>10000</v>
          </cell>
          <cell r="AD31">
            <v>60000</v>
          </cell>
          <cell r="AE31">
            <v>25000</v>
          </cell>
          <cell r="AG31">
            <v>595000</v>
          </cell>
        </row>
        <row r="40">
          <cell r="AG40">
            <v>3298000</v>
          </cell>
        </row>
        <row r="41">
          <cell r="AG41">
            <v>20000</v>
          </cell>
        </row>
        <row r="42">
          <cell r="AG42">
            <v>30000</v>
          </cell>
        </row>
        <row r="43">
          <cell r="AG43">
            <v>20000</v>
          </cell>
        </row>
        <row r="44">
          <cell r="AG44">
            <v>35000</v>
          </cell>
        </row>
        <row r="45">
          <cell r="AG45">
            <v>5000</v>
          </cell>
        </row>
        <row r="46">
          <cell r="AG46">
            <v>100000</v>
          </cell>
        </row>
        <row r="47">
          <cell r="AG47">
            <v>220000</v>
          </cell>
        </row>
        <row r="49">
          <cell r="AG49">
            <v>5305000</v>
          </cell>
        </row>
        <row r="50">
          <cell r="AG50">
            <v>20000</v>
          </cell>
        </row>
        <row r="51">
          <cell r="AG51">
            <v>30000</v>
          </cell>
        </row>
        <row r="52">
          <cell r="AG52">
            <v>35000</v>
          </cell>
        </row>
        <row r="53">
          <cell r="AG53">
            <v>25000</v>
          </cell>
        </row>
        <row r="54">
          <cell r="C54" t="str">
            <v>Training Expenses-DTP</v>
          </cell>
          <cell r="AG54">
            <v>815000</v>
          </cell>
        </row>
        <row r="55">
          <cell r="AG55">
            <v>1359000</v>
          </cell>
        </row>
        <row r="56">
          <cell r="AG56">
            <v>20000</v>
          </cell>
        </row>
        <row r="57">
          <cell r="AG57">
            <v>5000</v>
          </cell>
        </row>
        <row r="58">
          <cell r="AG58">
            <v>10000</v>
          </cell>
        </row>
        <row r="59">
          <cell r="AG59">
            <v>30000</v>
          </cell>
        </row>
        <row r="60">
          <cell r="AG60">
            <v>85000</v>
          </cell>
        </row>
        <row r="61">
          <cell r="AG61">
            <v>25000</v>
          </cell>
        </row>
        <row r="62">
          <cell r="AG62">
            <v>50000</v>
          </cell>
        </row>
        <row r="63">
          <cell r="AG63">
            <v>10000</v>
          </cell>
        </row>
        <row r="64">
          <cell r="AG64">
            <v>5000</v>
          </cell>
        </row>
        <row r="65">
          <cell r="AG65">
            <v>300000</v>
          </cell>
        </row>
        <row r="66">
          <cell r="AG66">
            <v>70000</v>
          </cell>
        </row>
        <row r="67">
          <cell r="AG67">
            <v>50000</v>
          </cell>
        </row>
        <row r="68">
          <cell r="AG68">
            <v>2530000</v>
          </cell>
        </row>
        <row r="69">
          <cell r="AG69">
            <v>10000</v>
          </cell>
        </row>
        <row r="70">
          <cell r="AG70">
            <v>60000</v>
          </cell>
        </row>
        <row r="72">
          <cell r="AG72">
            <v>1500000</v>
          </cell>
        </row>
        <row r="74">
          <cell r="AG74">
            <v>839200</v>
          </cell>
        </row>
        <row r="75">
          <cell r="AG75">
            <v>12000</v>
          </cell>
        </row>
        <row r="76">
          <cell r="AG76">
            <v>396984</v>
          </cell>
        </row>
        <row r="77">
          <cell r="AG77">
            <v>15600</v>
          </cell>
        </row>
        <row r="78">
          <cell r="AG78">
            <v>18000</v>
          </cell>
        </row>
        <row r="79">
          <cell r="AG79">
            <v>18000</v>
          </cell>
        </row>
        <row r="80">
          <cell r="AG80">
            <v>18000</v>
          </cell>
        </row>
        <row r="81">
          <cell r="AG81">
            <v>5000</v>
          </cell>
        </row>
        <row r="83">
          <cell r="AG83">
            <v>1050000</v>
          </cell>
        </row>
        <row r="85">
          <cell r="AG85">
            <v>500000</v>
          </cell>
        </row>
        <row r="86">
          <cell r="AG86">
            <v>700000</v>
          </cell>
        </row>
        <row r="87">
          <cell r="AG87">
            <v>5400000</v>
          </cell>
        </row>
        <row r="88">
          <cell r="AG88">
            <v>400000</v>
          </cell>
        </row>
        <row r="89">
          <cell r="AG89">
            <v>400000</v>
          </cell>
        </row>
        <row r="90">
          <cell r="AG90">
            <v>10000</v>
          </cell>
        </row>
        <row r="91">
          <cell r="AG91">
            <v>5000</v>
          </cell>
        </row>
        <row r="92">
          <cell r="AG92">
            <v>10000</v>
          </cell>
        </row>
        <row r="93">
          <cell r="AG93">
            <v>75000</v>
          </cell>
        </row>
        <row r="94">
          <cell r="AG94">
            <v>195000</v>
          </cell>
        </row>
        <row r="95">
          <cell r="AG95">
            <v>54000</v>
          </cell>
        </row>
        <row r="96">
          <cell r="AG96">
            <v>401400</v>
          </cell>
        </row>
        <row r="98">
          <cell r="AG98">
            <v>163500</v>
          </cell>
        </row>
        <row r="99">
          <cell r="AG99">
            <v>30000</v>
          </cell>
        </row>
        <row r="100">
          <cell r="AG100">
            <v>2063000</v>
          </cell>
        </row>
        <row r="101">
          <cell r="AG101">
            <v>1000000</v>
          </cell>
        </row>
        <row r="102">
          <cell r="AG102">
            <v>700000</v>
          </cell>
        </row>
        <row r="105">
          <cell r="AG105">
            <v>70000</v>
          </cell>
        </row>
        <row r="106">
          <cell r="AG106">
            <v>20000</v>
          </cell>
        </row>
        <row r="107">
          <cell r="AG107">
            <v>230000</v>
          </cell>
        </row>
        <row r="108">
          <cell r="AG108">
            <v>250000</v>
          </cell>
        </row>
        <row r="109">
          <cell r="AG109">
            <v>50000</v>
          </cell>
        </row>
        <row r="111">
          <cell r="AG111">
            <v>40000</v>
          </cell>
        </row>
        <row r="112">
          <cell r="AG112">
            <v>10000</v>
          </cell>
        </row>
        <row r="113">
          <cell r="AG113">
            <v>350000</v>
          </cell>
        </row>
        <row r="114">
          <cell r="AG114">
            <v>6000</v>
          </cell>
        </row>
        <row r="115">
          <cell r="AG115">
            <v>25000</v>
          </cell>
        </row>
        <row r="116">
          <cell r="AG116">
            <v>50000</v>
          </cell>
        </row>
        <row r="117">
          <cell r="AG117">
            <v>300000</v>
          </cell>
        </row>
        <row r="118">
          <cell r="AG118">
            <v>100000</v>
          </cell>
        </row>
        <row r="120">
          <cell r="AG120">
            <v>2275500</v>
          </cell>
        </row>
        <row r="121">
          <cell r="AG121">
            <v>426000</v>
          </cell>
        </row>
        <row r="122">
          <cell r="AG122">
            <v>500000</v>
          </cell>
        </row>
        <row r="123">
          <cell r="AG123">
            <v>140000</v>
          </cell>
        </row>
        <row r="124">
          <cell r="AG124">
            <v>500000</v>
          </cell>
        </row>
        <row r="125">
          <cell r="AG125">
            <v>700000</v>
          </cell>
        </row>
        <row r="126">
          <cell r="AG126">
            <v>150000</v>
          </cell>
        </row>
        <row r="127">
          <cell r="AG127">
            <v>500000</v>
          </cell>
        </row>
        <row r="128">
          <cell r="AG128">
            <v>150000</v>
          </cell>
        </row>
        <row r="129">
          <cell r="AG129">
            <v>1260000</v>
          </cell>
        </row>
        <row r="130">
          <cell r="AG130">
            <v>200000</v>
          </cell>
        </row>
        <row r="131">
          <cell r="AG131">
            <v>200000</v>
          </cell>
        </row>
        <row r="132">
          <cell r="AG132">
            <v>50000</v>
          </cell>
        </row>
        <row r="133">
          <cell r="AG133">
            <v>60000</v>
          </cell>
        </row>
        <row r="134">
          <cell r="AG134">
            <v>100000</v>
          </cell>
        </row>
        <row r="135">
          <cell r="AG135">
            <v>30000</v>
          </cell>
        </row>
        <row r="136">
          <cell r="AG136">
            <v>80000</v>
          </cell>
        </row>
        <row r="138">
          <cell r="AG138">
            <v>25000</v>
          </cell>
        </row>
        <row r="139">
          <cell r="AG139">
            <v>25000</v>
          </cell>
        </row>
        <row r="140">
          <cell r="AG140">
            <v>25000</v>
          </cell>
        </row>
        <row r="141">
          <cell r="AG141">
            <v>25000</v>
          </cell>
        </row>
        <row r="142">
          <cell r="AG142">
            <v>25000</v>
          </cell>
        </row>
        <row r="143">
          <cell r="AG143">
            <v>10000</v>
          </cell>
        </row>
        <row r="144">
          <cell r="AG144">
            <v>25000</v>
          </cell>
        </row>
        <row r="145">
          <cell r="AG145">
            <v>25000</v>
          </cell>
        </row>
        <row r="146">
          <cell r="AG146">
            <v>300000</v>
          </cell>
        </row>
        <row r="147">
          <cell r="AG147">
            <v>300000</v>
          </cell>
        </row>
        <row r="148">
          <cell r="AG148">
            <v>0</v>
          </cell>
        </row>
        <row r="149">
          <cell r="AG149">
            <v>25000</v>
          </cell>
        </row>
        <row r="150">
          <cell r="AG150">
            <v>25000</v>
          </cell>
        </row>
        <row r="151">
          <cell r="AG151">
            <v>25000</v>
          </cell>
        </row>
        <row r="152">
          <cell r="AG152">
            <v>100000</v>
          </cell>
        </row>
        <row r="153">
          <cell r="AG153">
            <v>25000</v>
          </cell>
        </row>
        <row r="154">
          <cell r="AG154">
            <v>25000</v>
          </cell>
        </row>
        <row r="155">
          <cell r="AG155">
            <v>100000</v>
          </cell>
        </row>
        <row r="156">
          <cell r="AG156">
            <v>20000</v>
          </cell>
        </row>
        <row r="157">
          <cell r="AG157">
            <v>25000</v>
          </cell>
        </row>
        <row r="158">
          <cell r="AG158">
            <v>25000</v>
          </cell>
        </row>
        <row r="159">
          <cell r="AG159">
            <v>25000</v>
          </cell>
        </row>
        <row r="160">
          <cell r="AG160">
            <v>25000</v>
          </cell>
        </row>
        <row r="161">
          <cell r="AG161">
            <v>35000</v>
          </cell>
        </row>
        <row r="162">
          <cell r="AG162">
            <v>25000</v>
          </cell>
        </row>
        <row r="163">
          <cell r="AG163">
            <v>25000</v>
          </cell>
        </row>
        <row r="164">
          <cell r="AG164">
            <v>25000</v>
          </cell>
        </row>
        <row r="165">
          <cell r="AG165">
            <v>25000</v>
          </cell>
        </row>
        <row r="166">
          <cell r="AG166">
            <v>25000</v>
          </cell>
        </row>
        <row r="167">
          <cell r="AG167">
            <v>25000</v>
          </cell>
        </row>
        <row r="168">
          <cell r="AG168">
            <v>80000</v>
          </cell>
        </row>
        <row r="169">
          <cell r="AG169">
            <v>25000</v>
          </cell>
        </row>
        <row r="170">
          <cell r="AG170">
            <v>20000</v>
          </cell>
        </row>
        <row r="171">
          <cell r="AG171">
            <v>25000</v>
          </cell>
        </row>
        <row r="172">
          <cell r="AG172">
            <v>25000</v>
          </cell>
        </row>
        <row r="173">
          <cell r="AG173">
            <v>10000</v>
          </cell>
        </row>
        <row r="174">
          <cell r="AG174">
            <v>25000</v>
          </cell>
        </row>
        <row r="175">
          <cell r="AG175">
            <v>380000</v>
          </cell>
        </row>
        <row r="176">
          <cell r="AG176">
            <v>25000</v>
          </cell>
        </row>
        <row r="177">
          <cell r="AG177">
            <v>100000</v>
          </cell>
        </row>
        <row r="178">
          <cell r="AG178">
            <v>20000</v>
          </cell>
        </row>
        <row r="180">
          <cell r="AG180">
            <v>30000</v>
          </cell>
        </row>
        <row r="181">
          <cell r="AG181">
            <v>10000</v>
          </cell>
        </row>
        <row r="183">
          <cell r="AG183">
            <v>75000</v>
          </cell>
        </row>
        <row r="184">
          <cell r="AG184">
            <v>20000</v>
          </cell>
        </row>
        <row r="185">
          <cell r="AG185">
            <v>75000</v>
          </cell>
        </row>
        <row r="186">
          <cell r="AG186">
            <v>10000</v>
          </cell>
        </row>
        <row r="187">
          <cell r="AG187">
            <v>100000</v>
          </cell>
        </row>
        <row r="189">
          <cell r="AG189">
            <v>100000</v>
          </cell>
        </row>
        <row r="190">
          <cell r="AG190">
            <v>130000</v>
          </cell>
        </row>
        <row r="191">
          <cell r="AG191">
            <v>20000</v>
          </cell>
        </row>
        <row r="192">
          <cell r="AG192">
            <v>10000</v>
          </cell>
        </row>
        <row r="193">
          <cell r="AG193">
            <v>15000</v>
          </cell>
        </row>
        <row r="194">
          <cell r="AG194">
            <v>20000</v>
          </cell>
        </row>
        <row r="195">
          <cell r="AG195">
            <v>35000</v>
          </cell>
        </row>
        <row r="197">
          <cell r="AG197">
            <v>70000</v>
          </cell>
        </row>
        <row r="198">
          <cell r="AG198">
            <v>15000</v>
          </cell>
        </row>
        <row r="199">
          <cell r="AG199">
            <v>30407</v>
          </cell>
        </row>
        <row r="200">
          <cell r="AG200">
            <v>30000</v>
          </cell>
        </row>
        <row r="201">
          <cell r="AG201">
            <v>30000</v>
          </cell>
        </row>
        <row r="203">
          <cell r="AG203">
            <v>25000</v>
          </cell>
        </row>
        <row r="204">
          <cell r="AG204">
            <v>8000</v>
          </cell>
        </row>
        <row r="205">
          <cell r="AG205">
            <v>25000</v>
          </cell>
        </row>
        <row r="206">
          <cell r="AG206">
            <v>180000</v>
          </cell>
        </row>
        <row r="207">
          <cell r="AG207">
            <v>45000</v>
          </cell>
        </row>
        <row r="208">
          <cell r="AG208">
            <v>65000</v>
          </cell>
        </row>
        <row r="210">
          <cell r="AG210">
            <v>300000</v>
          </cell>
        </row>
        <row r="211">
          <cell r="AG211">
            <v>50000</v>
          </cell>
        </row>
        <row r="212">
          <cell r="AG212">
            <v>200000</v>
          </cell>
        </row>
        <row r="213">
          <cell r="AG213">
            <v>300000</v>
          </cell>
        </row>
        <row r="214">
          <cell r="AG214">
            <v>200000</v>
          </cell>
        </row>
        <row r="215">
          <cell r="AG215">
            <v>50000</v>
          </cell>
        </row>
        <row r="216">
          <cell r="AG216">
            <v>100000</v>
          </cell>
        </row>
        <row r="217">
          <cell r="AG217">
            <v>50000</v>
          </cell>
        </row>
        <row r="218">
          <cell r="AG218">
            <v>150000</v>
          </cell>
        </row>
        <row r="219">
          <cell r="AG219">
            <v>50000</v>
          </cell>
        </row>
        <row r="220">
          <cell r="AG220">
            <v>25000</v>
          </cell>
        </row>
        <row r="221">
          <cell r="AG221">
            <v>215000</v>
          </cell>
        </row>
        <row r="222">
          <cell r="AG222">
            <v>475745</v>
          </cell>
        </row>
        <row r="223">
          <cell r="AG223">
            <v>100000</v>
          </cell>
        </row>
        <row r="224">
          <cell r="AG224">
            <v>515000</v>
          </cell>
        </row>
        <row r="225">
          <cell r="AG225">
            <v>15000</v>
          </cell>
        </row>
        <row r="226">
          <cell r="AG226">
            <v>15000</v>
          </cell>
        </row>
        <row r="284">
          <cell r="AG284">
            <v>8342792</v>
          </cell>
        </row>
        <row r="286">
          <cell r="AG286">
            <v>34890331.200000003</v>
          </cell>
        </row>
        <row r="287">
          <cell r="AG287">
            <v>8872582.8000000007</v>
          </cell>
        </row>
        <row r="288">
          <cell r="AG288">
            <v>14000</v>
          </cell>
        </row>
        <row r="289">
          <cell r="AG289">
            <v>16548602</v>
          </cell>
        </row>
        <row r="290">
          <cell r="AG290">
            <v>600000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dit"/>
      <sheetName val="Sheet2"/>
      <sheetName val="Sheet3"/>
    </sheetNames>
    <sheetDataSet>
      <sheetData sheetId="0">
        <row r="8">
          <cell r="E8">
            <v>3306600</v>
          </cell>
        </row>
        <row r="45">
          <cell r="E45">
            <v>20000</v>
          </cell>
        </row>
        <row r="47">
          <cell r="E47">
            <v>5000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4"/>
  <sheetViews>
    <sheetView zoomScale="85" zoomScaleNormal="85" workbookViewId="0">
      <selection activeCell="M26" sqref="M26"/>
    </sheetView>
  </sheetViews>
  <sheetFormatPr defaultColWidth="8.85546875" defaultRowHeight="15" x14ac:dyDescent="0.25"/>
  <cols>
    <col min="1" max="1" width="1.5703125" style="218" customWidth="1"/>
    <col min="2" max="2" width="1.42578125" style="218" customWidth="1"/>
    <col min="3" max="3" width="2" style="218" customWidth="1"/>
    <col min="4" max="4" width="48" style="218" customWidth="1"/>
    <col min="5" max="5" width="13.28515625" style="218" customWidth="1"/>
    <col min="6" max="6" width="8.7109375" style="218" customWidth="1"/>
    <col min="7" max="7" width="16.7109375" style="218" customWidth="1"/>
    <col min="8" max="8" width="16.28515625" style="218" customWidth="1"/>
    <col min="9" max="9" width="17.42578125" style="218" customWidth="1"/>
    <col min="10" max="10" width="16.85546875" style="218" customWidth="1"/>
    <col min="11" max="11" width="16.85546875" style="459" customWidth="1"/>
    <col min="12" max="12" width="18.7109375" style="218" customWidth="1"/>
    <col min="13" max="16384" width="8.85546875" style="218"/>
  </cols>
  <sheetData>
    <row r="1" spans="1:14" ht="12" customHeight="1" x14ac:dyDescent="0.3">
      <c r="A1" s="825" t="s">
        <v>910</v>
      </c>
      <c r="K1" s="826" t="s">
        <v>911</v>
      </c>
    </row>
    <row r="2" spans="1:14" ht="12" customHeight="1" x14ac:dyDescent="0.35">
      <c r="A2" s="825"/>
      <c r="K2" s="827" t="s">
        <v>912</v>
      </c>
    </row>
    <row r="3" spans="1:14" ht="12" customHeight="1" x14ac:dyDescent="0.3">
      <c r="A3" s="1022" t="s">
        <v>913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</row>
    <row r="4" spans="1:14" ht="12" customHeight="1" x14ac:dyDescent="0.3">
      <c r="A4" s="1023" t="s">
        <v>914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</row>
    <row r="5" spans="1:14" ht="12" customHeight="1" x14ac:dyDescent="0.3">
      <c r="A5" s="1024" t="s">
        <v>50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</row>
    <row r="6" spans="1:14" ht="10.9" customHeight="1" x14ac:dyDescent="0.25">
      <c r="A6" s="828"/>
      <c r="B6" s="829"/>
      <c r="C6" s="829"/>
      <c r="D6" s="829"/>
      <c r="E6" s="830"/>
      <c r="F6" s="831"/>
      <c r="G6" s="831"/>
      <c r="H6" s="996" t="s">
        <v>915</v>
      </c>
      <c r="I6" s="997"/>
      <c r="J6" s="998"/>
      <c r="K6" s="678"/>
    </row>
    <row r="7" spans="1:14" ht="10.9" customHeight="1" x14ac:dyDescent="0.25">
      <c r="A7" s="1002" t="s">
        <v>916</v>
      </c>
      <c r="B7" s="1003"/>
      <c r="C7" s="1003"/>
      <c r="D7" s="1003"/>
      <c r="E7" s="1005" t="s">
        <v>16</v>
      </c>
      <c r="F7" s="832" t="s">
        <v>917</v>
      </c>
      <c r="G7" s="1006" t="s">
        <v>17</v>
      </c>
      <c r="H7" s="999"/>
      <c r="I7" s="1000"/>
      <c r="J7" s="1001"/>
      <c r="K7" s="490" t="s">
        <v>24</v>
      </c>
    </row>
    <row r="8" spans="1:14" ht="10.9" customHeight="1" x14ac:dyDescent="0.25">
      <c r="A8" s="1007"/>
      <c r="B8" s="1008"/>
      <c r="C8" s="1008"/>
      <c r="D8" s="1008"/>
      <c r="E8" s="1005"/>
      <c r="F8" s="832" t="s">
        <v>918</v>
      </c>
      <c r="G8" s="1006"/>
      <c r="H8" s="833" t="s">
        <v>20</v>
      </c>
      <c r="I8" s="833" t="s">
        <v>21</v>
      </c>
      <c r="J8" s="1010" t="s">
        <v>45</v>
      </c>
      <c r="K8" s="490" t="s">
        <v>25</v>
      </c>
    </row>
    <row r="9" spans="1:14" ht="10.9" customHeight="1" x14ac:dyDescent="0.25">
      <c r="A9" s="834"/>
      <c r="B9" s="835"/>
      <c r="C9" s="835"/>
      <c r="D9" s="835"/>
      <c r="E9" s="833"/>
      <c r="F9" s="833"/>
      <c r="G9" s="833" t="s">
        <v>18</v>
      </c>
      <c r="H9" s="833" t="s">
        <v>919</v>
      </c>
      <c r="I9" s="833" t="s">
        <v>920</v>
      </c>
      <c r="J9" s="1005"/>
      <c r="K9" s="490"/>
    </row>
    <row r="10" spans="1:14" ht="10.9" customHeight="1" x14ac:dyDescent="0.3">
      <c r="A10" s="982" t="s">
        <v>375</v>
      </c>
      <c r="B10" s="983"/>
      <c r="C10" s="983"/>
      <c r="D10" s="984"/>
      <c r="E10" s="815" t="s">
        <v>376</v>
      </c>
      <c r="F10" s="815" t="s">
        <v>377</v>
      </c>
      <c r="G10" s="815" t="s">
        <v>378</v>
      </c>
      <c r="H10" s="815" t="s">
        <v>379</v>
      </c>
      <c r="I10" s="815" t="s">
        <v>380</v>
      </c>
      <c r="J10" s="815" t="s">
        <v>381</v>
      </c>
      <c r="K10" s="836" t="s">
        <v>921</v>
      </c>
    </row>
    <row r="11" spans="1:14" ht="10.9" customHeight="1" x14ac:dyDescent="0.3">
      <c r="A11" s="1019" t="s">
        <v>922</v>
      </c>
      <c r="B11" s="1020"/>
      <c r="C11" s="1020"/>
      <c r="D11" s="1020"/>
      <c r="E11" s="837"/>
      <c r="F11" s="833"/>
      <c r="G11" s="838">
        <v>0</v>
      </c>
      <c r="H11" s="838">
        <v>0</v>
      </c>
      <c r="I11" s="838">
        <v>0</v>
      </c>
      <c r="J11" s="838">
        <f>SUM(H11:I11)</f>
        <v>0</v>
      </c>
      <c r="K11" s="839">
        <v>0</v>
      </c>
    </row>
    <row r="12" spans="1:14" ht="10.9" customHeight="1" x14ac:dyDescent="0.3">
      <c r="A12" s="840" t="s">
        <v>923</v>
      </c>
      <c r="B12" s="841"/>
      <c r="C12" s="841"/>
      <c r="D12" s="841"/>
      <c r="E12" s="842"/>
      <c r="F12" s="159"/>
      <c r="G12" s="159"/>
      <c r="H12" s="159"/>
      <c r="I12" s="159"/>
      <c r="J12" s="159"/>
      <c r="K12" s="14"/>
    </row>
    <row r="13" spans="1:14" ht="10.9" customHeight="1" x14ac:dyDescent="0.3">
      <c r="A13" s="843"/>
      <c r="B13" s="844" t="s">
        <v>924</v>
      </c>
      <c r="C13" s="841"/>
      <c r="D13" s="841"/>
      <c r="E13" s="842"/>
      <c r="F13" s="845"/>
      <c r="G13" s="159"/>
      <c r="H13" s="159"/>
      <c r="I13" s="159"/>
      <c r="J13" s="159"/>
      <c r="K13" s="14"/>
    </row>
    <row r="14" spans="1:14" ht="10.9" customHeight="1" x14ac:dyDescent="0.3">
      <c r="A14" s="843"/>
      <c r="B14" s="841"/>
      <c r="C14" s="659" t="s">
        <v>925</v>
      </c>
      <c r="D14" s="841"/>
      <c r="E14" s="845" t="s">
        <v>926</v>
      </c>
      <c r="G14" s="159"/>
      <c r="H14" s="159"/>
      <c r="I14" s="159"/>
      <c r="J14" s="159"/>
      <c r="K14" s="14"/>
    </row>
    <row r="15" spans="1:14" ht="10.9" customHeight="1" x14ac:dyDescent="0.3">
      <c r="A15" s="843"/>
      <c r="B15" s="841"/>
      <c r="C15" s="841"/>
      <c r="D15" s="841" t="s">
        <v>927</v>
      </c>
      <c r="E15" s="845"/>
      <c r="G15" s="159"/>
      <c r="H15" s="159"/>
      <c r="I15" s="159"/>
      <c r="J15" s="159"/>
      <c r="K15" s="14"/>
    </row>
    <row r="16" spans="1:14" ht="10.9" customHeight="1" x14ac:dyDescent="0.3">
      <c r="A16" s="843"/>
      <c r="B16" s="841"/>
      <c r="C16" s="841"/>
      <c r="D16" s="841" t="s">
        <v>928</v>
      </c>
      <c r="E16" s="845" t="s">
        <v>929</v>
      </c>
      <c r="G16" s="159">
        <v>831614.86</v>
      </c>
      <c r="H16" s="159">
        <v>409858.66</v>
      </c>
      <c r="I16" s="159">
        <v>40141.339999999997</v>
      </c>
      <c r="J16" s="159">
        <v>400000</v>
      </c>
      <c r="K16" s="14">
        <v>500000</v>
      </c>
      <c r="N16" s="218" t="s">
        <v>50</v>
      </c>
    </row>
    <row r="17" spans="1:11" ht="10.9" customHeight="1" x14ac:dyDescent="0.3">
      <c r="A17" s="843"/>
      <c r="B17" s="841"/>
      <c r="C17" s="841"/>
      <c r="D17" s="841" t="s">
        <v>930</v>
      </c>
      <c r="E17" s="845" t="s">
        <v>931</v>
      </c>
      <c r="G17" s="159">
        <v>0</v>
      </c>
      <c r="H17" s="159">
        <v>0</v>
      </c>
      <c r="I17" s="159">
        <v>0</v>
      </c>
      <c r="J17" s="159">
        <v>0</v>
      </c>
      <c r="K17" s="14">
        <v>0</v>
      </c>
    </row>
    <row r="18" spans="1:11" ht="10.9" customHeight="1" x14ac:dyDescent="0.3">
      <c r="A18" s="843"/>
      <c r="B18" s="841"/>
      <c r="C18" s="841"/>
      <c r="D18" s="841" t="s">
        <v>932</v>
      </c>
      <c r="E18" s="845" t="s">
        <v>933</v>
      </c>
      <c r="G18" s="159">
        <v>459270</v>
      </c>
      <c r="H18" s="159">
        <v>810761.32</v>
      </c>
      <c r="I18" s="159">
        <v>-460761.32</v>
      </c>
      <c r="J18" s="159">
        <f>SUM(H18:I18)</f>
        <v>349999.99999999994</v>
      </c>
      <c r="K18" s="14">
        <v>400000</v>
      </c>
    </row>
    <row r="19" spans="1:11" ht="10.9" customHeight="1" x14ac:dyDescent="0.3">
      <c r="A19" s="843"/>
      <c r="B19" s="841"/>
      <c r="C19" s="841"/>
      <c r="D19" s="841" t="s">
        <v>934</v>
      </c>
      <c r="E19" s="845"/>
      <c r="G19" s="596">
        <v>98125</v>
      </c>
      <c r="H19" s="596">
        <v>289192.68</v>
      </c>
      <c r="I19" s="596">
        <v>160807.32</v>
      </c>
      <c r="J19" s="596">
        <f>SUM(H19:I19)</f>
        <v>450000</v>
      </c>
      <c r="K19" s="291">
        <v>400000</v>
      </c>
    </row>
    <row r="20" spans="1:11" ht="10.9" customHeight="1" x14ac:dyDescent="0.3">
      <c r="A20" s="843"/>
      <c r="B20" s="841"/>
      <c r="C20" s="1021" t="s">
        <v>935</v>
      </c>
      <c r="D20" s="1021"/>
      <c r="E20" s="845"/>
      <c r="G20" s="50">
        <f>SUM(G16:G19)</f>
        <v>1389009.8599999999</v>
      </c>
      <c r="H20" s="50">
        <f>SUM(H16:H19)</f>
        <v>1509812.66</v>
      </c>
      <c r="I20" s="50">
        <f>SUM(I16:I19)</f>
        <v>-259812.65999999997</v>
      </c>
      <c r="J20" s="50">
        <f>SUM(J16:J19)</f>
        <v>1200000</v>
      </c>
      <c r="K20" s="18">
        <f>SUM(K16:K19)</f>
        <v>1300000</v>
      </c>
    </row>
    <row r="21" spans="1:11" ht="10.9" customHeight="1" x14ac:dyDescent="0.3">
      <c r="A21" s="843"/>
      <c r="B21" s="841"/>
      <c r="C21" s="841" t="s">
        <v>936</v>
      </c>
      <c r="D21" s="841"/>
      <c r="E21" s="845"/>
      <c r="G21" s="159"/>
      <c r="H21" s="159"/>
      <c r="I21" s="159">
        <v>0</v>
      </c>
      <c r="J21" s="159">
        <v>0</v>
      </c>
      <c r="K21" s="14">
        <v>0</v>
      </c>
    </row>
    <row r="22" spans="1:11" ht="10.9" customHeight="1" x14ac:dyDescent="0.3">
      <c r="A22" s="843"/>
      <c r="B22" s="841"/>
      <c r="C22" s="841"/>
      <c r="D22" s="841" t="s">
        <v>937</v>
      </c>
      <c r="E22" s="845"/>
      <c r="G22" s="159">
        <v>19060.099999999999</v>
      </c>
      <c r="H22" s="159">
        <v>473457.15</v>
      </c>
      <c r="I22" s="159">
        <v>-473457.15</v>
      </c>
      <c r="J22" s="159">
        <f>SUM(H22:I22)</f>
        <v>0</v>
      </c>
      <c r="K22" s="14">
        <v>150000</v>
      </c>
    </row>
    <row r="23" spans="1:11" ht="10.9" customHeight="1" x14ac:dyDescent="0.3">
      <c r="A23" s="843"/>
      <c r="B23" s="841"/>
      <c r="C23" s="841"/>
      <c r="D23" s="841" t="s">
        <v>938</v>
      </c>
      <c r="E23" s="845"/>
      <c r="G23" s="159">
        <v>1198551.3400000001</v>
      </c>
      <c r="H23" s="159">
        <v>580475.19999999995</v>
      </c>
      <c r="I23" s="159">
        <v>19524.8</v>
      </c>
      <c r="J23" s="159">
        <f>SUM(H23:I23)</f>
        <v>600000</v>
      </c>
      <c r="K23" s="14">
        <v>1000000</v>
      </c>
    </row>
    <row r="24" spans="1:11" ht="10.9" customHeight="1" x14ac:dyDescent="0.3">
      <c r="A24" s="843"/>
      <c r="B24" s="841"/>
      <c r="C24" s="841"/>
      <c r="D24" s="841" t="s">
        <v>939</v>
      </c>
      <c r="E24" s="845"/>
      <c r="G24" s="159">
        <v>775690.96</v>
      </c>
      <c r="H24" s="159">
        <v>0</v>
      </c>
      <c r="I24" s="159">
        <v>1050000</v>
      </c>
      <c r="J24" s="159">
        <f>SUM(H24:I24)</f>
        <v>1050000</v>
      </c>
      <c r="K24" s="14">
        <v>200000</v>
      </c>
    </row>
    <row r="25" spans="1:11" ht="10.9" customHeight="1" x14ac:dyDescent="0.3">
      <c r="A25" s="843"/>
      <c r="B25" s="841"/>
      <c r="C25" s="841"/>
      <c r="D25" s="841" t="s">
        <v>940</v>
      </c>
      <c r="E25" s="845"/>
      <c r="G25" s="159">
        <v>395560.35</v>
      </c>
      <c r="H25" s="159">
        <v>98700.55</v>
      </c>
      <c r="I25" s="159">
        <v>1299.45</v>
      </c>
      <c r="J25" s="159">
        <f>SUM(H25:I25)</f>
        <v>100000</v>
      </c>
      <c r="K25" s="14">
        <v>350000</v>
      </c>
    </row>
    <row r="26" spans="1:11" ht="10.9" customHeight="1" x14ac:dyDescent="0.3">
      <c r="A26" s="843"/>
      <c r="B26" s="841"/>
      <c r="C26" s="841" t="s">
        <v>941</v>
      </c>
      <c r="D26" s="841"/>
      <c r="E26" s="845"/>
      <c r="G26" s="846">
        <f>SUM(G22:G25)</f>
        <v>2388862.75</v>
      </c>
      <c r="H26" s="846">
        <f>SUM(H22:H25)</f>
        <v>1152632.9000000001</v>
      </c>
      <c r="I26" s="846">
        <f>SUM(I21:I25)</f>
        <v>597367.09999999986</v>
      </c>
      <c r="J26" s="846">
        <f>SUM(J21:J25)</f>
        <v>1750000</v>
      </c>
      <c r="K26" s="679">
        <f>SUM(K22:K25)</f>
        <v>1700000</v>
      </c>
    </row>
    <row r="27" spans="1:11" ht="10.9" customHeight="1" x14ac:dyDescent="0.3">
      <c r="A27" s="828"/>
      <c r="B27" s="847" t="s">
        <v>942</v>
      </c>
      <c r="C27" s="829"/>
      <c r="D27" s="829"/>
      <c r="E27" s="848"/>
      <c r="F27" s="831"/>
      <c r="G27" s="848"/>
      <c r="H27" s="848"/>
      <c r="I27" s="848"/>
      <c r="J27" s="848"/>
      <c r="K27" s="16"/>
    </row>
    <row r="28" spans="1:11" ht="10.9" customHeight="1" x14ac:dyDescent="0.3">
      <c r="A28" s="843"/>
      <c r="B28" s="841"/>
      <c r="C28" s="841" t="s">
        <v>943</v>
      </c>
      <c r="D28" s="841"/>
      <c r="E28" s="845" t="s">
        <v>944</v>
      </c>
      <c r="G28" s="159">
        <v>120811944</v>
      </c>
      <c r="H28" s="159">
        <v>64741159.020000003</v>
      </c>
      <c r="I28" s="159">
        <v>64741158.979999997</v>
      </c>
      <c r="J28" s="159">
        <f>SUM(H28:I28)</f>
        <v>129482318</v>
      </c>
      <c r="K28" s="14">
        <v>174451656</v>
      </c>
    </row>
    <row r="29" spans="1:11" ht="10.9" customHeight="1" x14ac:dyDescent="0.3">
      <c r="A29" s="843"/>
      <c r="B29" s="841"/>
      <c r="C29" s="841" t="s">
        <v>945</v>
      </c>
      <c r="D29" s="841"/>
      <c r="E29" s="842"/>
      <c r="F29" s="159"/>
      <c r="G29" s="159">
        <v>0</v>
      </c>
      <c r="H29" s="159">
        <v>0</v>
      </c>
      <c r="I29" s="159">
        <v>0</v>
      </c>
      <c r="J29" s="159">
        <v>0</v>
      </c>
      <c r="K29" s="14">
        <v>0</v>
      </c>
    </row>
    <row r="30" spans="1:11" ht="10.9" customHeight="1" x14ac:dyDescent="0.3">
      <c r="A30" s="843"/>
      <c r="B30" s="841"/>
      <c r="C30" s="841" t="s">
        <v>946</v>
      </c>
      <c r="D30" s="841"/>
      <c r="E30" s="842"/>
      <c r="F30" s="159"/>
      <c r="G30" s="159">
        <v>0</v>
      </c>
      <c r="H30" s="159">
        <v>0</v>
      </c>
      <c r="I30" s="159">
        <v>0</v>
      </c>
      <c r="J30" s="159">
        <v>0</v>
      </c>
      <c r="K30" s="14">
        <v>0</v>
      </c>
    </row>
    <row r="31" spans="1:11" ht="10.9" customHeight="1" x14ac:dyDescent="0.3">
      <c r="A31" s="843"/>
      <c r="B31" s="841"/>
      <c r="C31" s="841"/>
      <c r="D31" s="841" t="s">
        <v>947</v>
      </c>
      <c r="E31" s="842"/>
      <c r="F31" s="159"/>
      <c r="G31" s="159">
        <v>0</v>
      </c>
      <c r="H31" s="159">
        <v>0</v>
      </c>
      <c r="I31" s="159">
        <v>0</v>
      </c>
      <c r="J31" s="159">
        <v>0</v>
      </c>
      <c r="K31" s="14">
        <v>0</v>
      </c>
    </row>
    <row r="32" spans="1:11" ht="10.9" customHeight="1" x14ac:dyDescent="0.3">
      <c r="A32" s="843"/>
      <c r="B32" s="841"/>
      <c r="C32" s="841"/>
      <c r="D32" s="841" t="s">
        <v>948</v>
      </c>
      <c r="E32" s="842"/>
      <c r="F32" s="159"/>
      <c r="G32" s="159">
        <v>0</v>
      </c>
      <c r="H32" s="159">
        <v>0</v>
      </c>
      <c r="I32" s="159">
        <v>0</v>
      </c>
      <c r="J32" s="159">
        <v>0</v>
      </c>
      <c r="K32" s="14">
        <v>0</v>
      </c>
    </row>
    <row r="33" spans="1:11" ht="10.9" customHeight="1" x14ac:dyDescent="0.3">
      <c r="A33" s="843"/>
      <c r="B33" s="841"/>
      <c r="C33" s="841"/>
      <c r="D33" s="841" t="s">
        <v>949</v>
      </c>
      <c r="E33" s="842"/>
      <c r="F33" s="159"/>
      <c r="G33" s="159">
        <v>0</v>
      </c>
      <c r="H33" s="159">
        <v>0</v>
      </c>
      <c r="I33" s="159">
        <v>0</v>
      </c>
      <c r="J33" s="159">
        <v>0</v>
      </c>
      <c r="K33" s="14">
        <v>0</v>
      </c>
    </row>
    <row r="34" spans="1:11" ht="10.9" customHeight="1" x14ac:dyDescent="0.3">
      <c r="A34" s="843"/>
      <c r="B34" s="841"/>
      <c r="C34" s="841"/>
      <c r="D34" s="841" t="s">
        <v>950</v>
      </c>
      <c r="E34" s="842"/>
      <c r="F34" s="159"/>
      <c r="G34" s="159">
        <v>0</v>
      </c>
      <c r="H34" s="159">
        <v>0</v>
      </c>
      <c r="I34" s="159">
        <v>0</v>
      </c>
      <c r="J34" s="159">
        <v>0</v>
      </c>
      <c r="K34" s="14">
        <v>0</v>
      </c>
    </row>
    <row r="35" spans="1:11" ht="10.9" customHeight="1" x14ac:dyDescent="0.3">
      <c r="A35" s="843"/>
      <c r="B35" s="841"/>
      <c r="C35" s="841" t="s">
        <v>951</v>
      </c>
      <c r="D35" s="841"/>
      <c r="E35" s="842"/>
      <c r="F35" s="159"/>
      <c r="G35" s="159">
        <v>0</v>
      </c>
      <c r="H35" s="159">
        <v>0</v>
      </c>
      <c r="I35" s="159">
        <v>0</v>
      </c>
      <c r="J35" s="159">
        <v>0</v>
      </c>
      <c r="K35" s="14">
        <v>0</v>
      </c>
    </row>
    <row r="36" spans="1:11" ht="10.9" customHeight="1" x14ac:dyDescent="0.3">
      <c r="A36" s="843"/>
      <c r="B36" s="841"/>
      <c r="C36" s="841" t="s">
        <v>952</v>
      </c>
      <c r="D36" s="841"/>
      <c r="E36" s="842"/>
      <c r="F36" s="159"/>
      <c r="G36" s="159">
        <v>0</v>
      </c>
      <c r="H36" s="159">
        <v>0</v>
      </c>
      <c r="I36" s="159">
        <v>0</v>
      </c>
      <c r="J36" s="159">
        <v>0</v>
      </c>
      <c r="K36" s="14">
        <v>0</v>
      </c>
    </row>
    <row r="37" spans="1:11" ht="10.9" customHeight="1" x14ac:dyDescent="0.3">
      <c r="A37" s="843"/>
      <c r="B37" s="841" t="s">
        <v>953</v>
      </c>
      <c r="C37" s="841"/>
      <c r="D37" s="841"/>
      <c r="E37" s="842"/>
      <c r="F37" s="159"/>
      <c r="G37" s="846">
        <f>SUM(G28:G36)</f>
        <v>120811944</v>
      </c>
      <c r="H37" s="846">
        <f>SUM(H28:H36)</f>
        <v>64741159.020000003</v>
      </c>
      <c r="I37" s="846">
        <f>SUM(I28:I36)</f>
        <v>64741158.979999997</v>
      </c>
      <c r="J37" s="846">
        <f>SUM(H37:I37)</f>
        <v>129482318</v>
      </c>
      <c r="K37" s="679">
        <f>SUM(K28:K36)</f>
        <v>174451656</v>
      </c>
    </row>
    <row r="38" spans="1:11" ht="10.9" customHeight="1" x14ac:dyDescent="0.25">
      <c r="A38" s="828"/>
      <c r="B38" s="847" t="s">
        <v>954</v>
      </c>
      <c r="C38" s="829"/>
      <c r="D38" s="829"/>
      <c r="E38" s="830"/>
      <c r="F38" s="848"/>
      <c r="G38" s="848">
        <v>0</v>
      </c>
      <c r="H38" s="848">
        <v>0</v>
      </c>
      <c r="I38" s="848">
        <v>0</v>
      </c>
      <c r="J38" s="848">
        <v>0</v>
      </c>
      <c r="K38" s="16">
        <v>0</v>
      </c>
    </row>
    <row r="39" spans="1:11" ht="10.9" customHeight="1" x14ac:dyDescent="0.25">
      <c r="A39" s="843"/>
      <c r="B39" s="841"/>
      <c r="C39" s="841" t="s">
        <v>955</v>
      </c>
      <c r="D39" s="841"/>
      <c r="E39" s="842"/>
      <c r="F39" s="159"/>
      <c r="G39" s="159">
        <v>0</v>
      </c>
      <c r="H39" s="159">
        <v>0</v>
      </c>
      <c r="I39" s="159">
        <v>0</v>
      </c>
      <c r="J39" s="159">
        <v>0</v>
      </c>
      <c r="K39" s="14">
        <v>0</v>
      </c>
    </row>
    <row r="40" spans="1:11" ht="10.9" customHeight="1" x14ac:dyDescent="0.25">
      <c r="A40" s="843"/>
      <c r="B40" s="841"/>
      <c r="C40" s="841"/>
      <c r="D40" s="841" t="s">
        <v>956</v>
      </c>
      <c r="E40" s="842"/>
      <c r="F40" s="159"/>
      <c r="G40" s="159">
        <v>0</v>
      </c>
      <c r="H40" s="159">
        <v>0</v>
      </c>
      <c r="I40" s="159">
        <v>0</v>
      </c>
      <c r="J40" s="159">
        <v>0</v>
      </c>
      <c r="K40" s="14">
        <v>0</v>
      </c>
    </row>
    <row r="41" spans="1:11" ht="10.9" customHeight="1" x14ac:dyDescent="0.25">
      <c r="A41" s="843"/>
      <c r="B41" s="841"/>
      <c r="C41" s="841"/>
      <c r="D41" s="841" t="s">
        <v>957</v>
      </c>
      <c r="E41" s="842"/>
      <c r="F41" s="159"/>
      <c r="G41" s="159">
        <v>0</v>
      </c>
      <c r="H41" s="159">
        <v>0</v>
      </c>
      <c r="I41" s="159">
        <v>0</v>
      </c>
      <c r="J41" s="159">
        <v>0</v>
      </c>
      <c r="K41" s="14">
        <v>0</v>
      </c>
    </row>
    <row r="42" spans="1:11" ht="10.9" customHeight="1" x14ac:dyDescent="0.25">
      <c r="A42" s="843"/>
      <c r="B42" s="841"/>
      <c r="C42" s="841"/>
      <c r="D42" s="841" t="s">
        <v>958</v>
      </c>
      <c r="E42" s="842"/>
      <c r="F42" s="159"/>
      <c r="G42" s="159">
        <v>0</v>
      </c>
      <c r="H42" s="159">
        <v>0</v>
      </c>
      <c r="I42" s="159">
        <v>0</v>
      </c>
      <c r="J42" s="159">
        <v>0</v>
      </c>
      <c r="K42" s="14">
        <v>0</v>
      </c>
    </row>
    <row r="43" spans="1:11" ht="10.9" customHeight="1" x14ac:dyDescent="0.25">
      <c r="A43" s="843"/>
      <c r="B43" s="841"/>
      <c r="C43" s="841" t="s">
        <v>959</v>
      </c>
      <c r="D43" s="841"/>
      <c r="E43" s="842"/>
      <c r="F43" s="159"/>
      <c r="G43" s="159">
        <v>0</v>
      </c>
      <c r="H43" s="159">
        <v>0</v>
      </c>
      <c r="I43" s="159">
        <v>0</v>
      </c>
      <c r="J43" s="159">
        <v>0</v>
      </c>
      <c r="K43" s="14">
        <v>0</v>
      </c>
    </row>
    <row r="44" spans="1:11" ht="10.9" customHeight="1" x14ac:dyDescent="0.25">
      <c r="A44" s="843"/>
      <c r="B44" s="841"/>
      <c r="C44" s="841" t="s">
        <v>960</v>
      </c>
      <c r="D44" s="841"/>
      <c r="E44" s="842"/>
      <c r="F44" s="159"/>
      <c r="G44" s="159">
        <v>0</v>
      </c>
      <c r="H44" s="159">
        <v>0</v>
      </c>
      <c r="I44" s="159">
        <v>0</v>
      </c>
      <c r="J44" s="159">
        <v>0</v>
      </c>
      <c r="K44" s="14">
        <v>0</v>
      </c>
    </row>
    <row r="45" spans="1:11" ht="10.9" customHeight="1" x14ac:dyDescent="0.25">
      <c r="A45" s="840"/>
      <c r="B45" s="844"/>
      <c r="C45" s="844"/>
      <c r="D45" s="841" t="s">
        <v>961</v>
      </c>
      <c r="E45" s="842"/>
      <c r="F45" s="159"/>
      <c r="G45" s="50">
        <v>0</v>
      </c>
      <c r="H45" s="50">
        <v>0</v>
      </c>
      <c r="I45" s="50">
        <v>0</v>
      </c>
      <c r="J45" s="50">
        <v>0</v>
      </c>
      <c r="K45" s="18">
        <v>0</v>
      </c>
    </row>
    <row r="46" spans="1:11" ht="10.9" customHeight="1" x14ac:dyDescent="0.25">
      <c r="A46" s="840"/>
      <c r="B46" s="844"/>
      <c r="C46" s="844"/>
      <c r="D46" s="841" t="s">
        <v>962</v>
      </c>
      <c r="E46" s="842"/>
      <c r="F46" s="159"/>
      <c r="G46" s="159">
        <v>0</v>
      </c>
      <c r="H46" s="159">
        <v>0</v>
      </c>
      <c r="I46" s="159">
        <v>0</v>
      </c>
      <c r="J46" s="159">
        <v>0</v>
      </c>
      <c r="K46" s="14">
        <v>0</v>
      </c>
    </row>
    <row r="47" spans="1:11" ht="10.9" customHeight="1" x14ac:dyDescent="0.25">
      <c r="A47" s="843"/>
      <c r="B47" s="841"/>
      <c r="C47" s="841" t="s">
        <v>963</v>
      </c>
      <c r="D47" s="841"/>
      <c r="E47" s="842"/>
      <c r="F47" s="159"/>
      <c r="G47" s="849" t="s">
        <v>964</v>
      </c>
      <c r="H47" s="696">
        <v>0</v>
      </c>
      <c r="I47" s="696">
        <v>0</v>
      </c>
      <c r="J47" s="696">
        <v>0</v>
      </c>
      <c r="K47" s="690">
        <v>0</v>
      </c>
    </row>
    <row r="48" spans="1:11" ht="10.9" customHeight="1" x14ac:dyDescent="0.25">
      <c r="A48" s="843"/>
      <c r="B48" s="841"/>
      <c r="C48" s="841" t="s">
        <v>965</v>
      </c>
      <c r="D48" s="841"/>
      <c r="E48" s="842"/>
      <c r="F48" s="159"/>
      <c r="G48" s="849" t="s">
        <v>964</v>
      </c>
      <c r="H48" s="696">
        <v>0</v>
      </c>
      <c r="I48" s="696">
        <v>0</v>
      </c>
      <c r="J48" s="696">
        <v>0</v>
      </c>
      <c r="K48" s="690">
        <v>0</v>
      </c>
    </row>
    <row r="49" spans="1:11" ht="10.9" customHeight="1" x14ac:dyDescent="0.25">
      <c r="A49" s="843"/>
      <c r="B49" s="841"/>
      <c r="C49" s="841" t="s">
        <v>966</v>
      </c>
      <c r="D49" s="841"/>
      <c r="E49" s="842"/>
      <c r="F49" s="159"/>
      <c r="G49" s="849" t="s">
        <v>964</v>
      </c>
      <c r="H49" s="696">
        <v>0</v>
      </c>
      <c r="I49" s="696">
        <v>0</v>
      </c>
      <c r="J49" s="696">
        <v>0</v>
      </c>
      <c r="K49" s="690">
        <v>0</v>
      </c>
    </row>
    <row r="50" spans="1:11" ht="10.9" customHeight="1" x14ac:dyDescent="0.25">
      <c r="A50" s="850" t="s">
        <v>967</v>
      </c>
      <c r="B50" s="851"/>
      <c r="C50" s="851"/>
      <c r="D50" s="851"/>
      <c r="E50" s="852"/>
      <c r="F50" s="696"/>
      <c r="G50" s="853">
        <f>SUM(G37,G26,G20)</f>
        <v>124589816.61</v>
      </c>
      <c r="H50" s="853">
        <f>SUM(H37,H26,H20)</f>
        <v>67403604.579999998</v>
      </c>
      <c r="I50" s="853">
        <f>SUM(I37,I26,I20)</f>
        <v>65078713.420000002</v>
      </c>
      <c r="J50" s="853">
        <f>SUM(J37,J26,J20)</f>
        <v>132432318</v>
      </c>
      <c r="K50" s="559">
        <f>SUM(K37,K26,K20)</f>
        <v>177451656</v>
      </c>
    </row>
    <row r="51" spans="1:11" ht="11.1" customHeight="1" x14ac:dyDescent="0.25">
      <c r="A51" s="844"/>
      <c r="B51" s="844"/>
      <c r="C51" s="844"/>
      <c r="D51" s="844"/>
      <c r="E51" s="844"/>
      <c r="F51" s="598"/>
      <c r="G51" s="598"/>
      <c r="H51" s="598"/>
      <c r="I51" s="598"/>
      <c r="J51" s="598"/>
      <c r="K51" s="56"/>
    </row>
    <row r="52" spans="1:11" ht="11.1" customHeight="1" x14ac:dyDescent="0.25">
      <c r="A52" s="844"/>
      <c r="B52" s="844"/>
      <c r="C52" s="844"/>
      <c r="D52" s="844"/>
      <c r="E52" s="844"/>
      <c r="F52" s="598"/>
      <c r="G52" s="598"/>
      <c r="H52" s="598"/>
      <c r="I52" s="598"/>
      <c r="J52" s="598"/>
      <c r="K52" s="56"/>
    </row>
    <row r="53" spans="1:11" ht="11.1" customHeight="1" x14ac:dyDescent="0.25">
      <c r="A53" s="844"/>
      <c r="B53" s="844"/>
      <c r="C53" s="844"/>
      <c r="D53" s="844"/>
      <c r="E53" s="844"/>
      <c r="F53" s="598"/>
      <c r="G53" s="598"/>
      <c r="H53" s="598"/>
      <c r="I53" s="598"/>
      <c r="J53" s="598"/>
      <c r="K53" s="56"/>
    </row>
    <row r="54" spans="1:11" ht="11.1" customHeight="1" x14ac:dyDescent="0.25">
      <c r="A54" s="844"/>
      <c r="B54" s="844"/>
      <c r="C54" s="844"/>
      <c r="D54" s="844"/>
      <c r="E54" s="844"/>
      <c r="F54" s="598"/>
      <c r="G54" s="598"/>
      <c r="H54" s="598"/>
      <c r="I54" s="598"/>
      <c r="J54" s="598"/>
      <c r="K54" s="56"/>
    </row>
    <row r="55" spans="1:11" ht="11.1" customHeight="1" x14ac:dyDescent="0.25">
      <c r="A55" s="844"/>
      <c r="B55" s="844"/>
      <c r="C55" s="844"/>
      <c r="D55" s="844"/>
      <c r="E55" s="844"/>
      <c r="F55" s="598"/>
      <c r="G55" s="598"/>
      <c r="H55" s="598"/>
      <c r="I55" s="598"/>
      <c r="J55" s="598"/>
      <c r="K55" s="56"/>
    </row>
    <row r="56" spans="1:11" ht="11.1" customHeight="1" x14ac:dyDescent="0.25">
      <c r="A56" s="844"/>
      <c r="B56" s="844"/>
      <c r="C56" s="844"/>
      <c r="D56" s="844"/>
      <c r="E56" s="844"/>
      <c r="F56" s="598"/>
      <c r="G56" s="598"/>
      <c r="H56" s="598"/>
      <c r="I56" s="598"/>
      <c r="J56" s="598"/>
      <c r="K56" s="56"/>
    </row>
    <row r="57" spans="1:11" ht="11.1" customHeight="1" x14ac:dyDescent="0.25">
      <c r="A57" s="844"/>
      <c r="B57" s="844"/>
      <c r="C57" s="844"/>
      <c r="D57" s="844"/>
      <c r="E57" s="844"/>
      <c r="F57" s="598"/>
      <c r="G57" s="598"/>
      <c r="H57" s="598"/>
      <c r="I57" s="598"/>
      <c r="J57" s="598"/>
      <c r="K57" s="56"/>
    </row>
    <row r="58" spans="1:11" ht="15.75" x14ac:dyDescent="0.3">
      <c r="K58" s="827" t="s">
        <v>968</v>
      </c>
    </row>
    <row r="59" spans="1:11" ht="10.9" customHeight="1" x14ac:dyDescent="0.25">
      <c r="A59" s="828"/>
      <c r="B59" s="829"/>
      <c r="C59" s="829"/>
      <c r="D59" s="829"/>
      <c r="E59" s="830"/>
      <c r="F59" s="831"/>
      <c r="G59" s="831"/>
      <c r="H59" s="996" t="s">
        <v>915</v>
      </c>
      <c r="I59" s="997"/>
      <c r="J59" s="998"/>
      <c r="K59" s="678"/>
    </row>
    <row r="60" spans="1:11" ht="10.9" customHeight="1" x14ac:dyDescent="0.25">
      <c r="A60" s="1002" t="s">
        <v>916</v>
      </c>
      <c r="B60" s="1003"/>
      <c r="C60" s="1003"/>
      <c r="D60" s="1003"/>
      <c r="E60" s="1005" t="s">
        <v>16</v>
      </c>
      <c r="F60" s="832" t="s">
        <v>917</v>
      </c>
      <c r="G60" s="1006" t="s">
        <v>17</v>
      </c>
      <c r="H60" s="999"/>
      <c r="I60" s="1000"/>
      <c r="J60" s="1001"/>
      <c r="K60" s="490" t="s">
        <v>24</v>
      </c>
    </row>
    <row r="61" spans="1:11" ht="10.9" customHeight="1" x14ac:dyDescent="0.25">
      <c r="A61" s="1007"/>
      <c r="B61" s="1008"/>
      <c r="C61" s="1008"/>
      <c r="D61" s="1008"/>
      <c r="E61" s="1005"/>
      <c r="F61" s="832" t="s">
        <v>918</v>
      </c>
      <c r="G61" s="1006"/>
      <c r="H61" s="833" t="s">
        <v>20</v>
      </c>
      <c r="I61" s="833" t="s">
        <v>21</v>
      </c>
      <c r="J61" s="1010" t="s">
        <v>45</v>
      </c>
      <c r="K61" s="490" t="s">
        <v>25</v>
      </c>
    </row>
    <row r="62" spans="1:11" ht="10.9" customHeight="1" x14ac:dyDescent="0.25">
      <c r="A62" s="834"/>
      <c r="B62" s="835"/>
      <c r="C62" s="835"/>
      <c r="D62" s="835"/>
      <c r="E62" s="833"/>
      <c r="F62" s="833"/>
      <c r="G62" s="833" t="s">
        <v>18</v>
      </c>
      <c r="H62" s="833" t="s">
        <v>919</v>
      </c>
      <c r="I62" s="833" t="s">
        <v>920</v>
      </c>
      <c r="J62" s="1005"/>
      <c r="K62" s="490"/>
    </row>
    <row r="63" spans="1:11" ht="10.9" customHeight="1" x14ac:dyDescent="0.25">
      <c r="A63" s="982" t="s">
        <v>375</v>
      </c>
      <c r="B63" s="983"/>
      <c r="C63" s="983"/>
      <c r="D63" s="984"/>
      <c r="E63" s="815" t="s">
        <v>376</v>
      </c>
      <c r="F63" s="815" t="s">
        <v>377</v>
      </c>
      <c r="G63" s="815" t="s">
        <v>378</v>
      </c>
      <c r="H63" s="815" t="s">
        <v>379</v>
      </c>
      <c r="I63" s="815" t="s">
        <v>380</v>
      </c>
      <c r="J63" s="815" t="s">
        <v>381</v>
      </c>
      <c r="K63" s="836" t="s">
        <v>921</v>
      </c>
    </row>
    <row r="64" spans="1:11" ht="15.95" customHeight="1" x14ac:dyDescent="0.25">
      <c r="A64" s="854" t="s">
        <v>969</v>
      </c>
      <c r="B64" s="855"/>
      <c r="C64" s="855"/>
      <c r="D64" s="856"/>
      <c r="E64" s="856"/>
      <c r="F64" s="831"/>
      <c r="G64" s="831"/>
      <c r="H64" s="831"/>
      <c r="I64" s="831"/>
      <c r="J64" s="831"/>
      <c r="K64" s="678"/>
    </row>
    <row r="65" spans="1:12" ht="15.95" customHeight="1" x14ac:dyDescent="0.25">
      <c r="A65" s="857"/>
      <c r="B65" s="218" t="s">
        <v>2</v>
      </c>
      <c r="D65" s="858"/>
      <c r="E65" s="859" t="s">
        <v>154</v>
      </c>
      <c r="F65" s="860"/>
      <c r="G65" s="159"/>
      <c r="H65" s="159"/>
      <c r="I65" s="159"/>
      <c r="J65" s="159"/>
      <c r="K65" s="14"/>
    </row>
    <row r="66" spans="1:12" ht="15.95" customHeight="1" x14ac:dyDescent="0.25">
      <c r="A66" s="857"/>
      <c r="D66" s="858" t="s">
        <v>3</v>
      </c>
      <c r="E66" s="861" t="s">
        <v>74</v>
      </c>
      <c r="F66" s="860"/>
      <c r="G66" s="159">
        <v>26874641.16</v>
      </c>
      <c r="H66" s="159">
        <v>16013623.4</v>
      </c>
      <c r="I66" s="159">
        <v>19607671.09</v>
      </c>
      <c r="J66" s="159">
        <f>SUM(H66:I66)</f>
        <v>35621294.490000002</v>
      </c>
      <c r="K66" s="14">
        <f>[1]Sheet1!$AG$8</f>
        <v>40339548</v>
      </c>
      <c r="L66" s="398"/>
    </row>
    <row r="67" spans="1:12" ht="15.95" customHeight="1" x14ac:dyDescent="0.25">
      <c r="A67" s="857"/>
      <c r="B67" s="218" t="s">
        <v>4</v>
      </c>
      <c r="D67" s="858"/>
      <c r="E67" s="859" t="s">
        <v>155</v>
      </c>
      <c r="F67" s="860"/>
      <c r="G67" s="159"/>
      <c r="H67" s="159"/>
      <c r="I67" s="159"/>
      <c r="J67" s="159"/>
      <c r="K67" s="14"/>
      <c r="L67" s="398"/>
    </row>
    <row r="68" spans="1:12" ht="15.95" customHeight="1" x14ac:dyDescent="0.25">
      <c r="A68" s="857"/>
      <c r="D68" s="858" t="s">
        <v>5</v>
      </c>
      <c r="E68" s="861" t="s">
        <v>75</v>
      </c>
      <c r="F68" s="860"/>
      <c r="G68" s="159">
        <v>2223000</v>
      </c>
      <c r="H68" s="159">
        <v>1111000</v>
      </c>
      <c r="I68" s="159">
        <v>1337000</v>
      </c>
      <c r="J68" s="159">
        <f t="shared" ref="J68:J80" si="0">SUM(H68:I68)</f>
        <v>2448000</v>
      </c>
      <c r="K68" s="14">
        <f>[1]Sheet1!AG10</f>
        <v>2856000</v>
      </c>
      <c r="L68" s="398"/>
    </row>
    <row r="69" spans="1:12" ht="15.95" customHeight="1" x14ac:dyDescent="0.25">
      <c r="A69" s="857"/>
      <c r="D69" s="858" t="s">
        <v>124</v>
      </c>
      <c r="E69" s="861" t="s">
        <v>139</v>
      </c>
      <c r="F69" s="860"/>
      <c r="G69" s="159">
        <v>1569459.7</v>
      </c>
      <c r="H69" s="159">
        <v>810000</v>
      </c>
      <c r="I69" s="159">
        <v>922500</v>
      </c>
      <c r="J69" s="159">
        <f t="shared" si="0"/>
        <v>1732500</v>
      </c>
      <c r="K69" s="14">
        <f>[1]Sheet1!AG11</f>
        <v>1732500</v>
      </c>
      <c r="L69" s="398"/>
    </row>
    <row r="70" spans="1:12" ht="15.95" customHeight="1" x14ac:dyDescent="0.25">
      <c r="A70" s="857"/>
      <c r="D70" s="858" t="s">
        <v>125</v>
      </c>
      <c r="E70" s="861" t="s">
        <v>140</v>
      </c>
      <c r="F70" s="860"/>
      <c r="G70" s="159">
        <v>1488459.7</v>
      </c>
      <c r="H70" s="159">
        <v>769500</v>
      </c>
      <c r="I70" s="159">
        <v>882000</v>
      </c>
      <c r="J70" s="159">
        <f t="shared" si="0"/>
        <v>1651500</v>
      </c>
      <c r="K70" s="14">
        <f>[1]Sheet1!AG12</f>
        <v>1651500</v>
      </c>
      <c r="L70" s="398"/>
    </row>
    <row r="71" spans="1:12" ht="15.95" customHeight="1" x14ac:dyDescent="0.25">
      <c r="A71" s="857"/>
      <c r="D71" s="858" t="s">
        <v>126</v>
      </c>
      <c r="E71" s="861" t="s">
        <v>141</v>
      </c>
      <c r="F71" s="860"/>
      <c r="G71" s="159">
        <v>564000</v>
      </c>
      <c r="H71" s="159">
        <v>558000</v>
      </c>
      <c r="I71" s="159">
        <v>54000</v>
      </c>
      <c r="J71" s="159">
        <f t="shared" si="0"/>
        <v>612000</v>
      </c>
      <c r="K71" s="14">
        <f>[1]Sheet1!AG13</f>
        <v>714000</v>
      </c>
      <c r="L71" s="398"/>
    </row>
    <row r="72" spans="1:12" ht="15.95" customHeight="1" x14ac:dyDescent="0.25">
      <c r="A72" s="857"/>
      <c r="D72" s="824" t="s">
        <v>127</v>
      </c>
      <c r="E72" s="861" t="s">
        <v>142</v>
      </c>
      <c r="F72" s="860"/>
      <c r="G72" s="159">
        <v>217800</v>
      </c>
      <c r="H72" s="159">
        <v>99000</v>
      </c>
      <c r="I72" s="159">
        <v>81000</v>
      </c>
      <c r="J72" s="159">
        <f t="shared" si="0"/>
        <v>180000</v>
      </c>
      <c r="K72" s="14">
        <f>[1]Sheet1!AG14</f>
        <v>216000</v>
      </c>
      <c r="L72" s="398"/>
    </row>
    <row r="73" spans="1:12" ht="15.95" customHeight="1" x14ac:dyDescent="0.25">
      <c r="A73" s="857"/>
      <c r="D73" s="824" t="s">
        <v>128</v>
      </c>
      <c r="E73" s="861" t="s">
        <v>143</v>
      </c>
      <c r="F73" s="860"/>
      <c r="G73" s="159">
        <v>0</v>
      </c>
      <c r="H73" s="159">
        <v>16500</v>
      </c>
      <c r="I73" s="159">
        <v>1500</v>
      </c>
      <c r="J73" s="159">
        <f t="shared" si="0"/>
        <v>18000</v>
      </c>
      <c r="K73" s="14">
        <f>[1]Sheet1!AG15</f>
        <v>21600</v>
      </c>
      <c r="L73" s="398"/>
    </row>
    <row r="74" spans="1:12" ht="15.95" customHeight="1" x14ac:dyDescent="0.25">
      <c r="A74" s="857"/>
      <c r="D74" s="824" t="s">
        <v>129</v>
      </c>
      <c r="E74" s="861" t="s">
        <v>144</v>
      </c>
      <c r="F74" s="860"/>
      <c r="G74" s="159">
        <v>0</v>
      </c>
      <c r="H74" s="159">
        <v>0</v>
      </c>
      <c r="I74" s="159">
        <v>0</v>
      </c>
      <c r="J74" s="159">
        <f t="shared" si="0"/>
        <v>0</v>
      </c>
      <c r="K74" s="14">
        <v>0</v>
      </c>
      <c r="L74" s="398"/>
    </row>
    <row r="75" spans="1:12" ht="15.95" customHeight="1" x14ac:dyDescent="0.25">
      <c r="A75" s="857"/>
      <c r="D75" s="824" t="s">
        <v>130</v>
      </c>
      <c r="E75" s="861" t="s">
        <v>145</v>
      </c>
      <c r="F75" s="860"/>
      <c r="G75" s="159">
        <v>653988.22</v>
      </c>
      <c r="H75" s="159">
        <v>321479.8</v>
      </c>
      <c r="I75" s="159">
        <v>440373.2</v>
      </c>
      <c r="J75" s="159">
        <f t="shared" si="0"/>
        <v>761853</v>
      </c>
      <c r="K75" s="14">
        <f>[1]Sheet1!$AG$19</f>
        <v>965817</v>
      </c>
      <c r="L75" s="862"/>
    </row>
    <row r="76" spans="1:12" ht="15.95" customHeight="1" x14ac:dyDescent="0.25">
      <c r="A76" s="857"/>
      <c r="D76" s="824" t="s">
        <v>133</v>
      </c>
      <c r="E76" s="861" t="s">
        <v>146</v>
      </c>
      <c r="F76" s="860"/>
      <c r="G76" s="159">
        <v>202504.31</v>
      </c>
      <c r="H76" s="159">
        <v>40000</v>
      </c>
      <c r="I76" s="159">
        <v>15000</v>
      </c>
      <c r="J76" s="159">
        <f t="shared" si="0"/>
        <v>55000</v>
      </c>
      <c r="K76" s="14">
        <f>[1]Sheet1!$AG$18</f>
        <v>35000</v>
      </c>
      <c r="L76" s="862"/>
    </row>
    <row r="77" spans="1:12" ht="15.95" customHeight="1" x14ac:dyDescent="0.25">
      <c r="A77" s="857"/>
      <c r="D77" s="824" t="s">
        <v>131</v>
      </c>
      <c r="E77" s="861" t="s">
        <v>147</v>
      </c>
      <c r="F77" s="860"/>
      <c r="G77" s="159">
        <v>326834.21000000002</v>
      </c>
      <c r="H77" s="159">
        <v>157291.22</v>
      </c>
      <c r="I77" s="159">
        <v>204683.29</v>
      </c>
      <c r="J77" s="159">
        <f t="shared" si="0"/>
        <v>361974.51</v>
      </c>
      <c r="K77" s="14">
        <f>[1]Sheet1!$AG$17</f>
        <v>225000</v>
      </c>
      <c r="L77" s="398"/>
    </row>
    <row r="78" spans="1:12" ht="15.95" customHeight="1" x14ac:dyDescent="0.25">
      <c r="A78" s="857"/>
      <c r="D78" s="858" t="s">
        <v>132</v>
      </c>
      <c r="E78" s="861" t="s">
        <v>148</v>
      </c>
      <c r="F78" s="860"/>
      <c r="G78" s="159">
        <v>2285663</v>
      </c>
      <c r="H78" s="159">
        <v>0</v>
      </c>
      <c r="I78" s="159">
        <v>2986121</v>
      </c>
      <c r="J78" s="159">
        <f t="shared" si="0"/>
        <v>2986121</v>
      </c>
      <c r="K78" s="14">
        <f>[1]Sheet1!AG21</f>
        <v>3361629</v>
      </c>
      <c r="L78" s="398"/>
    </row>
    <row r="79" spans="1:12" ht="15.95" customHeight="1" x14ac:dyDescent="0.25">
      <c r="A79" s="857"/>
      <c r="D79" s="858" t="s">
        <v>226</v>
      </c>
      <c r="E79" s="861" t="s">
        <v>148</v>
      </c>
      <c r="F79" s="860"/>
      <c r="G79" s="159">
        <v>2220235</v>
      </c>
      <c r="H79" s="159">
        <v>2641278</v>
      </c>
      <c r="I79" s="159">
        <v>344949</v>
      </c>
      <c r="J79" s="159">
        <f t="shared" si="0"/>
        <v>2986227</v>
      </c>
      <c r="K79" s="14">
        <f>[1]Sheet1!AG22</f>
        <v>3361629</v>
      </c>
      <c r="L79" s="398"/>
    </row>
    <row r="80" spans="1:12" ht="15.95" customHeight="1" x14ac:dyDescent="0.25">
      <c r="A80" s="857"/>
      <c r="D80" s="858" t="s">
        <v>134</v>
      </c>
      <c r="E80" s="861" t="s">
        <v>149</v>
      </c>
      <c r="F80" s="860"/>
      <c r="G80" s="159">
        <v>470000</v>
      </c>
      <c r="H80" s="159">
        <v>0</v>
      </c>
      <c r="I80" s="159">
        <v>510000</v>
      </c>
      <c r="J80" s="159">
        <f t="shared" si="0"/>
        <v>510000</v>
      </c>
      <c r="K80" s="14">
        <f>[1]Sheet1!AG23</f>
        <v>595000</v>
      </c>
      <c r="L80" s="398"/>
    </row>
    <row r="81" spans="1:12" ht="15.95" customHeight="1" x14ac:dyDescent="0.25">
      <c r="A81" s="857"/>
      <c r="B81" s="218" t="s">
        <v>56</v>
      </c>
      <c r="D81" s="858"/>
      <c r="E81" s="859" t="s">
        <v>150</v>
      </c>
      <c r="F81" s="860"/>
      <c r="G81" s="159"/>
      <c r="H81" s="159"/>
      <c r="I81" s="159"/>
      <c r="J81" s="159"/>
      <c r="K81" s="14"/>
      <c r="L81" s="398"/>
    </row>
    <row r="82" spans="1:12" ht="15.95" customHeight="1" x14ac:dyDescent="0.25">
      <c r="A82" s="857"/>
      <c r="D82" s="824" t="s">
        <v>135</v>
      </c>
      <c r="E82" s="217" t="s">
        <v>151</v>
      </c>
      <c r="F82" s="860"/>
      <c r="G82" s="159">
        <v>3210058.6</v>
      </c>
      <c r="H82" s="159">
        <v>1834912.36</v>
      </c>
      <c r="I82" s="159">
        <v>2465110.64</v>
      </c>
      <c r="J82" s="159">
        <f>SUM(H82:I82)</f>
        <v>4300023</v>
      </c>
      <c r="K82" s="14">
        <f>[1]Sheet1!AG25</f>
        <v>4840808</v>
      </c>
      <c r="L82" s="398"/>
    </row>
    <row r="83" spans="1:12" ht="15.95" customHeight="1" x14ac:dyDescent="0.25">
      <c r="A83" s="857"/>
      <c r="D83" s="824" t="s">
        <v>136</v>
      </c>
      <c r="E83" s="217" t="s">
        <v>152</v>
      </c>
      <c r="F83" s="860"/>
      <c r="G83" s="159">
        <v>111000</v>
      </c>
      <c r="H83" s="159">
        <v>82950</v>
      </c>
      <c r="I83" s="159">
        <v>100650</v>
      </c>
      <c r="J83" s="159">
        <f>SUM(H83:I83)</f>
        <v>183600</v>
      </c>
      <c r="K83" s="14">
        <f>[1]Sheet1!AG26</f>
        <v>214200</v>
      </c>
      <c r="L83" s="398"/>
    </row>
    <row r="84" spans="1:12" ht="15.95" customHeight="1" x14ac:dyDescent="0.25">
      <c r="A84" s="857"/>
      <c r="D84" s="824" t="s">
        <v>137</v>
      </c>
      <c r="E84" s="217" t="s">
        <v>156</v>
      </c>
      <c r="F84" s="860"/>
      <c r="G84" s="159">
        <v>299299.45</v>
      </c>
      <c r="H84" s="159">
        <v>226047.45</v>
      </c>
      <c r="I84" s="159">
        <v>756942.25</v>
      </c>
      <c r="J84" s="159">
        <f>SUM(H84:I84)</f>
        <v>982989.7</v>
      </c>
      <c r="K84" s="14">
        <f>[1]Sheet1!AG27</f>
        <v>801981</v>
      </c>
      <c r="L84" s="398"/>
    </row>
    <row r="85" spans="1:12" ht="15.95" customHeight="1" x14ac:dyDescent="0.25">
      <c r="A85" s="857"/>
      <c r="D85" s="824" t="s">
        <v>138</v>
      </c>
      <c r="E85" s="217" t="s">
        <v>153</v>
      </c>
      <c r="F85" s="860"/>
      <c r="G85" s="159">
        <v>107246.77</v>
      </c>
      <c r="H85" s="159">
        <v>54229.08</v>
      </c>
      <c r="I85" s="159">
        <v>67094.92</v>
      </c>
      <c r="J85" s="159">
        <f>SUM(H85:I85)</f>
        <v>121324</v>
      </c>
      <c r="K85" s="14">
        <f>[1]Sheet1!AG28</f>
        <v>142800</v>
      </c>
      <c r="L85" s="398"/>
    </row>
    <row r="86" spans="1:12" ht="15.95" customHeight="1" x14ac:dyDescent="0.25">
      <c r="A86" s="857"/>
      <c r="B86" s="863" t="s">
        <v>6</v>
      </c>
      <c r="C86" s="863"/>
      <c r="D86" s="824"/>
      <c r="E86" s="859" t="s">
        <v>157</v>
      </c>
      <c r="F86" s="860"/>
      <c r="G86" s="159"/>
      <c r="H86" s="159"/>
      <c r="J86" s="159"/>
      <c r="K86" s="14"/>
      <c r="L86" s="398"/>
    </row>
    <row r="87" spans="1:12" ht="15.95" customHeight="1" x14ac:dyDescent="0.25">
      <c r="A87" s="857"/>
      <c r="D87" s="824" t="s">
        <v>6</v>
      </c>
      <c r="E87" s="217" t="s">
        <v>153</v>
      </c>
      <c r="F87" s="860"/>
      <c r="G87" s="159">
        <v>2288002.17</v>
      </c>
      <c r="H87" s="159">
        <v>0</v>
      </c>
      <c r="I87" s="159">
        <v>0</v>
      </c>
      <c r="J87" s="159">
        <f>SUM(H87:I87)</f>
        <v>0</v>
      </c>
      <c r="K87" s="14">
        <v>0</v>
      </c>
      <c r="L87" s="398"/>
    </row>
    <row r="88" spans="1:12" ht="15.95" customHeight="1" x14ac:dyDescent="0.25">
      <c r="A88" s="857"/>
      <c r="D88" s="858" t="s">
        <v>234</v>
      </c>
      <c r="E88" s="858"/>
      <c r="F88" s="860"/>
      <c r="G88" s="159">
        <v>470000</v>
      </c>
      <c r="H88" s="159">
        <v>0</v>
      </c>
      <c r="I88" s="159">
        <v>510000</v>
      </c>
      <c r="J88" s="159">
        <f>SUM(H88:I88)</f>
        <v>510000</v>
      </c>
      <c r="K88" s="14">
        <f>[1]Sheet1!$AG$31</f>
        <v>595000</v>
      </c>
      <c r="L88" s="398"/>
    </row>
    <row r="89" spans="1:12" ht="15.95" customHeight="1" x14ac:dyDescent="0.25">
      <c r="A89" s="864"/>
      <c r="B89" s="865" t="s">
        <v>83</v>
      </c>
      <c r="C89" s="865"/>
      <c r="D89" s="866"/>
      <c r="E89" s="866"/>
      <c r="F89" s="867"/>
      <c r="G89" s="853">
        <f>SUM(G66:G88)</f>
        <v>45582192.290000014</v>
      </c>
      <c r="H89" s="853">
        <f>SUM(H66:H88)</f>
        <v>24735811.309999995</v>
      </c>
      <c r="I89" s="853">
        <f>SUM(I66:I88)</f>
        <v>31286595.390000001</v>
      </c>
      <c r="J89" s="853">
        <f>SUM(J66:J88)</f>
        <v>56022406.700000003</v>
      </c>
      <c r="K89" s="559">
        <f>SUM(K66:K88)</f>
        <v>62670012</v>
      </c>
      <c r="L89" s="398"/>
    </row>
    <row r="90" spans="1:12" x14ac:dyDescent="0.25">
      <c r="G90" s="218" t="s">
        <v>53</v>
      </c>
      <c r="L90" s="398"/>
    </row>
    <row r="91" spans="1:12" x14ac:dyDescent="0.25">
      <c r="L91" s="398"/>
    </row>
    <row r="92" spans="1:12" x14ac:dyDescent="0.25">
      <c r="L92" s="398"/>
    </row>
    <row r="95" spans="1:12" ht="4.1500000000000004" customHeight="1" x14ac:dyDescent="0.25"/>
    <row r="96" spans="1:12" ht="10.15" customHeight="1" x14ac:dyDescent="0.25">
      <c r="K96" s="868" t="s">
        <v>970</v>
      </c>
    </row>
    <row r="97" spans="1:11" ht="10.9" customHeight="1" x14ac:dyDescent="0.25">
      <c r="A97" s="1013" t="s">
        <v>916</v>
      </c>
      <c r="B97" s="1014"/>
      <c r="C97" s="1014"/>
      <c r="D97" s="1014"/>
      <c r="E97" s="1010" t="s">
        <v>16</v>
      </c>
      <c r="F97" s="869" t="s">
        <v>917</v>
      </c>
      <c r="G97" s="1015" t="s">
        <v>17</v>
      </c>
      <c r="H97" s="1016" t="s">
        <v>915</v>
      </c>
      <c r="I97" s="1017"/>
      <c r="J97" s="1018"/>
      <c r="K97" s="801" t="s">
        <v>24</v>
      </c>
    </row>
    <row r="98" spans="1:11" ht="10.9" customHeight="1" x14ac:dyDescent="0.25">
      <c r="A98" s="1007"/>
      <c r="B98" s="1008"/>
      <c r="C98" s="1008"/>
      <c r="D98" s="1008"/>
      <c r="E98" s="1005"/>
      <c r="F98" s="832" t="s">
        <v>918</v>
      </c>
      <c r="G98" s="1006"/>
      <c r="H98" s="833" t="s">
        <v>20</v>
      </c>
      <c r="I98" s="833" t="s">
        <v>21</v>
      </c>
      <c r="J98" s="1005" t="s">
        <v>45</v>
      </c>
      <c r="K98" s="490" t="s">
        <v>25</v>
      </c>
    </row>
    <row r="99" spans="1:11" ht="10.9" customHeight="1" x14ac:dyDescent="0.25">
      <c r="A99" s="834"/>
      <c r="B99" s="835"/>
      <c r="C99" s="835"/>
      <c r="D99" s="835"/>
      <c r="E99" s="833"/>
      <c r="F99" s="833"/>
      <c r="G99" s="833" t="s">
        <v>18</v>
      </c>
      <c r="H99" s="833" t="s">
        <v>919</v>
      </c>
      <c r="I99" s="833" t="s">
        <v>920</v>
      </c>
      <c r="J99" s="1005"/>
      <c r="K99" s="490"/>
    </row>
    <row r="100" spans="1:11" ht="10.9" customHeight="1" x14ac:dyDescent="0.25">
      <c r="A100" s="982" t="s">
        <v>375</v>
      </c>
      <c r="B100" s="983"/>
      <c r="C100" s="983"/>
      <c r="D100" s="984"/>
      <c r="E100" s="815" t="s">
        <v>376</v>
      </c>
      <c r="F100" s="815" t="s">
        <v>377</v>
      </c>
      <c r="G100" s="815" t="s">
        <v>378</v>
      </c>
      <c r="H100" s="815" t="s">
        <v>379</v>
      </c>
      <c r="I100" s="815" t="s">
        <v>380</v>
      </c>
      <c r="J100" s="815" t="s">
        <v>381</v>
      </c>
      <c r="K100" s="836" t="s">
        <v>921</v>
      </c>
    </row>
    <row r="101" spans="1:11" s="841" customFormat="1" ht="10.9" customHeight="1" x14ac:dyDescent="0.2">
      <c r="A101" s="870" t="s">
        <v>7</v>
      </c>
      <c r="B101" s="828"/>
      <c r="C101" s="829"/>
      <c r="D101" s="829"/>
      <c r="E101" s="830"/>
      <c r="F101" s="830"/>
      <c r="G101" s="830"/>
      <c r="H101" s="830"/>
      <c r="I101" s="830"/>
      <c r="J101" s="830"/>
      <c r="K101" s="871"/>
    </row>
    <row r="102" spans="1:11" s="841" customFormat="1" ht="10.9" customHeight="1" x14ac:dyDescent="0.2">
      <c r="A102" s="840"/>
      <c r="B102" s="841" t="s">
        <v>8</v>
      </c>
      <c r="E102" s="872" t="s">
        <v>117</v>
      </c>
      <c r="F102" s="842"/>
      <c r="G102" s="495"/>
      <c r="H102" s="495"/>
      <c r="I102" s="495"/>
      <c r="J102" s="495"/>
      <c r="K102" s="491"/>
    </row>
    <row r="103" spans="1:11" s="841" customFormat="1" ht="10.9" customHeight="1" x14ac:dyDescent="0.2">
      <c r="A103" s="840"/>
      <c r="B103" s="659"/>
      <c r="C103" s="841" t="s">
        <v>8</v>
      </c>
      <c r="E103" s="577" t="s">
        <v>110</v>
      </c>
      <c r="F103" s="842"/>
      <c r="G103" s="495">
        <v>1242982.81</v>
      </c>
      <c r="H103" s="495">
        <v>737807.28</v>
      </c>
      <c r="I103" s="495">
        <v>2314455.19</v>
      </c>
      <c r="J103" s="495">
        <f>SUM(H103:I103)</f>
        <v>3052262.4699999997</v>
      </c>
      <c r="K103" s="524">
        <f>[1]Sheet1!AG40</f>
        <v>3298000</v>
      </c>
    </row>
    <row r="104" spans="1:11" s="841" customFormat="1" ht="10.9" customHeight="1" x14ac:dyDescent="0.2">
      <c r="A104" s="840"/>
      <c r="B104" s="659"/>
      <c r="C104" s="841" t="s">
        <v>87</v>
      </c>
      <c r="E104" s="577" t="s">
        <v>240</v>
      </c>
      <c r="F104" s="842"/>
      <c r="G104" s="495">
        <v>3320</v>
      </c>
      <c r="H104" s="495">
        <v>720</v>
      </c>
      <c r="I104" s="495">
        <v>16680</v>
      </c>
      <c r="J104" s="495">
        <f t="shared" ref="J104:J109" si="1">SUM(H104:I104)</f>
        <v>17400</v>
      </c>
      <c r="K104" s="524">
        <f>[1]Sheet1!AG41</f>
        <v>20000</v>
      </c>
    </row>
    <row r="105" spans="1:11" s="841" customFormat="1" ht="10.9" customHeight="1" x14ac:dyDescent="0.2">
      <c r="A105" s="840"/>
      <c r="B105" s="659"/>
      <c r="C105" s="841" t="s">
        <v>88</v>
      </c>
      <c r="E105" s="577" t="s">
        <v>241</v>
      </c>
      <c r="F105" s="842"/>
      <c r="G105" s="495">
        <v>0</v>
      </c>
      <c r="H105" s="495">
        <v>1500</v>
      </c>
      <c r="I105" s="495">
        <v>30000</v>
      </c>
      <c r="J105" s="495">
        <f t="shared" si="1"/>
        <v>31500</v>
      </c>
      <c r="K105" s="524">
        <f>[1]Sheet1!AG42</f>
        <v>30000</v>
      </c>
    </row>
    <row r="106" spans="1:11" s="841" customFormat="1" ht="10.9" customHeight="1" x14ac:dyDescent="0.2">
      <c r="A106" s="840"/>
      <c r="B106" s="659"/>
      <c r="C106" s="841" t="s">
        <v>89</v>
      </c>
      <c r="E106" s="577" t="s">
        <v>242</v>
      </c>
      <c r="F106" s="842"/>
      <c r="G106" s="495">
        <v>0</v>
      </c>
      <c r="H106" s="495">
        <v>0</v>
      </c>
      <c r="I106" s="495">
        <v>20000</v>
      </c>
      <c r="J106" s="495">
        <f t="shared" si="1"/>
        <v>20000</v>
      </c>
      <c r="K106" s="524">
        <f>[1]Sheet1!AG43</f>
        <v>20000</v>
      </c>
    </row>
    <row r="107" spans="1:11" s="841" customFormat="1" ht="10.9" customHeight="1" x14ac:dyDescent="0.2">
      <c r="A107" s="840"/>
      <c r="B107" s="659"/>
      <c r="C107" s="841" t="s">
        <v>86</v>
      </c>
      <c r="E107" s="577" t="s">
        <v>243</v>
      </c>
      <c r="F107" s="842"/>
      <c r="G107" s="495">
        <v>0</v>
      </c>
      <c r="H107" s="495">
        <v>10490</v>
      </c>
      <c r="I107" s="495">
        <v>25000</v>
      </c>
      <c r="J107" s="495">
        <f t="shared" si="1"/>
        <v>35490</v>
      </c>
      <c r="K107" s="524">
        <f>[1]Sheet1!AG44</f>
        <v>35000</v>
      </c>
    </row>
    <row r="108" spans="1:11" s="841" customFormat="1" ht="10.9" customHeight="1" x14ac:dyDescent="0.2">
      <c r="A108" s="840"/>
      <c r="B108" s="659"/>
      <c r="C108" s="841" t="s">
        <v>296</v>
      </c>
      <c r="E108" s="577" t="s">
        <v>281</v>
      </c>
      <c r="F108" s="842"/>
      <c r="G108" s="495">
        <v>1750</v>
      </c>
      <c r="H108" s="495">
        <v>0</v>
      </c>
      <c r="I108" s="495">
        <v>3250</v>
      </c>
      <c r="J108" s="495">
        <f t="shared" si="1"/>
        <v>3250</v>
      </c>
      <c r="K108" s="524">
        <f>[1]Sheet1!AG45</f>
        <v>5000</v>
      </c>
    </row>
    <row r="109" spans="1:11" s="841" customFormat="1" ht="10.9" customHeight="1" x14ac:dyDescent="0.2">
      <c r="A109" s="840"/>
      <c r="B109" s="659"/>
      <c r="C109" s="841" t="s">
        <v>971</v>
      </c>
      <c r="E109" s="577" t="s">
        <v>477</v>
      </c>
      <c r="F109" s="842"/>
      <c r="G109" s="495">
        <v>47480</v>
      </c>
      <c r="H109" s="495">
        <v>13660</v>
      </c>
      <c r="I109" s="495">
        <v>95090</v>
      </c>
      <c r="J109" s="495">
        <f t="shared" si="1"/>
        <v>108750</v>
      </c>
      <c r="K109" s="524">
        <f>[1]Sheet1!AG46</f>
        <v>100000</v>
      </c>
    </row>
    <row r="110" spans="1:11" s="841" customFormat="1" ht="10.9" customHeight="1" x14ac:dyDescent="0.2">
      <c r="A110" s="840"/>
      <c r="B110" s="659"/>
      <c r="C110" s="841" t="s">
        <v>972</v>
      </c>
      <c r="E110" s="577" t="s">
        <v>110</v>
      </c>
      <c r="F110" s="842"/>
      <c r="G110" s="495">
        <v>26027.360000000001</v>
      </c>
      <c r="H110" s="495">
        <v>0</v>
      </c>
      <c r="I110" s="495">
        <v>10000</v>
      </c>
      <c r="J110" s="495">
        <f>SUM(H110:I110)</f>
        <v>10000</v>
      </c>
      <c r="K110" s="491">
        <v>0</v>
      </c>
    </row>
    <row r="111" spans="1:11" s="841" customFormat="1" ht="10.9" customHeight="1" x14ac:dyDescent="0.2">
      <c r="A111" s="840"/>
      <c r="B111" s="659"/>
      <c r="C111" s="841" t="s">
        <v>973</v>
      </c>
      <c r="E111" s="577" t="s">
        <v>424</v>
      </c>
      <c r="F111" s="842"/>
      <c r="G111" s="495">
        <v>0</v>
      </c>
      <c r="H111" s="495">
        <v>0</v>
      </c>
      <c r="I111" s="495">
        <v>135400</v>
      </c>
      <c r="J111" s="495">
        <f>SUM(H111:I111)</f>
        <v>135400</v>
      </c>
      <c r="K111" s="524">
        <f>[1]Sheet1!AG47</f>
        <v>220000</v>
      </c>
    </row>
    <row r="112" spans="1:11" s="841" customFormat="1" ht="10.9" customHeight="1" x14ac:dyDescent="0.2">
      <c r="A112" s="840"/>
      <c r="B112" s="659"/>
      <c r="C112" s="841" t="s">
        <v>974</v>
      </c>
      <c r="E112" s="577" t="s">
        <v>110</v>
      </c>
      <c r="F112" s="842"/>
      <c r="G112" s="495">
        <v>0</v>
      </c>
      <c r="H112" s="495">
        <v>4900</v>
      </c>
      <c r="I112" s="495">
        <v>16809</v>
      </c>
      <c r="J112" s="495">
        <f>SUM(H112:I112)</f>
        <v>21709</v>
      </c>
      <c r="K112" s="524">
        <v>0</v>
      </c>
    </row>
    <row r="113" spans="1:11" s="841" customFormat="1" ht="10.9" customHeight="1" x14ac:dyDescent="0.2">
      <c r="A113" s="840"/>
      <c r="B113" s="659"/>
      <c r="C113" s="841" t="s">
        <v>975</v>
      </c>
      <c r="E113" s="577" t="s">
        <v>110</v>
      </c>
      <c r="F113" s="842"/>
      <c r="G113" s="495">
        <v>2380</v>
      </c>
      <c r="H113" s="495">
        <v>0</v>
      </c>
      <c r="I113" s="495">
        <v>47620</v>
      </c>
      <c r="J113" s="495">
        <f>SUM(H113:I113)</f>
        <v>47620</v>
      </c>
      <c r="K113" s="524">
        <v>0</v>
      </c>
    </row>
    <row r="114" spans="1:11" s="841" customFormat="1" ht="10.9" customHeight="1" x14ac:dyDescent="0.2">
      <c r="A114" s="840"/>
      <c r="B114" s="841" t="s">
        <v>9</v>
      </c>
      <c r="E114" s="872" t="s">
        <v>118</v>
      </c>
      <c r="F114" s="842"/>
      <c r="G114" s="495">
        <v>0</v>
      </c>
      <c r="H114" s="495">
        <v>0</v>
      </c>
      <c r="I114" s="495">
        <v>0</v>
      </c>
      <c r="J114" s="495">
        <f t="shared" ref="J114" si="2">SUM(H114:I114)</f>
        <v>0</v>
      </c>
      <c r="K114" s="491">
        <v>0</v>
      </c>
    </row>
    <row r="115" spans="1:11" s="841" customFormat="1" ht="10.9" customHeight="1" x14ac:dyDescent="0.2">
      <c r="A115" s="840"/>
      <c r="B115" s="659"/>
      <c r="C115" s="841" t="s">
        <v>46</v>
      </c>
      <c r="E115" s="577" t="s">
        <v>111</v>
      </c>
      <c r="F115" s="842"/>
      <c r="G115" s="495">
        <v>689597.48</v>
      </c>
      <c r="H115" s="495">
        <v>148050</v>
      </c>
      <c r="I115" s="495">
        <v>4562980.4400000004</v>
      </c>
      <c r="J115" s="495">
        <f>SUM(H115:I115)</f>
        <v>4711030.4400000004</v>
      </c>
      <c r="K115" s="524">
        <f>[1]Sheet1!AG49</f>
        <v>5305000</v>
      </c>
    </row>
    <row r="116" spans="1:11" s="841" customFormat="1" ht="10.9" customHeight="1" x14ac:dyDescent="0.2">
      <c r="A116" s="840"/>
      <c r="B116" s="659"/>
      <c r="C116" s="841" t="s">
        <v>90</v>
      </c>
      <c r="E116" s="577" t="s">
        <v>244</v>
      </c>
      <c r="F116" s="842"/>
      <c r="G116" s="495">
        <v>0</v>
      </c>
      <c r="H116" s="495">
        <v>0</v>
      </c>
      <c r="I116" s="495">
        <v>16680</v>
      </c>
      <c r="J116" s="495">
        <f>SUM(H116:I116)</f>
        <v>16680</v>
      </c>
      <c r="K116" s="524">
        <f>[1]Sheet1!AG50</f>
        <v>20000</v>
      </c>
    </row>
    <row r="117" spans="1:11" s="841" customFormat="1" ht="10.9" customHeight="1" x14ac:dyDescent="0.2">
      <c r="A117" s="840"/>
      <c r="B117" s="659"/>
      <c r="C117" s="841" t="s">
        <v>91</v>
      </c>
      <c r="E117" s="577" t="s">
        <v>245</v>
      </c>
      <c r="F117" s="842"/>
      <c r="G117" s="495">
        <v>0</v>
      </c>
      <c r="H117" s="495">
        <v>0</v>
      </c>
      <c r="I117" s="495">
        <v>30000</v>
      </c>
      <c r="J117" s="495">
        <f t="shared" ref="J117:J120" si="3">SUM(H117:I117)</f>
        <v>30000</v>
      </c>
      <c r="K117" s="524">
        <f>[1]Sheet1!AG51</f>
        <v>30000</v>
      </c>
    </row>
    <row r="118" spans="1:11" s="841" customFormat="1" ht="10.9" customHeight="1" x14ac:dyDescent="0.2">
      <c r="A118" s="840"/>
      <c r="B118" s="659"/>
      <c r="C118" s="841" t="s">
        <v>92</v>
      </c>
      <c r="E118" s="577" t="s">
        <v>246</v>
      </c>
      <c r="F118" s="842"/>
      <c r="G118" s="495">
        <v>20835</v>
      </c>
      <c r="H118" s="495">
        <v>0</v>
      </c>
      <c r="I118" s="495">
        <v>25000</v>
      </c>
      <c r="J118" s="495">
        <f t="shared" si="3"/>
        <v>25000</v>
      </c>
      <c r="K118" s="524">
        <f>[1]Sheet1!AG52</f>
        <v>35000</v>
      </c>
    </row>
    <row r="119" spans="1:11" s="841" customFormat="1" ht="10.9" customHeight="1" x14ac:dyDescent="0.2">
      <c r="A119" s="840"/>
      <c r="B119" s="659"/>
      <c r="C119" s="841" t="s">
        <v>93</v>
      </c>
      <c r="E119" s="577" t="s">
        <v>247</v>
      </c>
      <c r="F119" s="842"/>
      <c r="G119" s="495">
        <v>400</v>
      </c>
      <c r="H119" s="495">
        <v>0</v>
      </c>
      <c r="I119" s="495">
        <v>25000</v>
      </c>
      <c r="J119" s="495">
        <f t="shared" si="3"/>
        <v>25000</v>
      </c>
      <c r="K119" s="524">
        <f>[1]Sheet1!AG53</f>
        <v>25000</v>
      </c>
    </row>
    <row r="120" spans="1:11" s="784" customFormat="1" ht="10.9" customHeight="1" x14ac:dyDescent="0.2">
      <c r="A120" s="780"/>
      <c r="B120" s="782"/>
      <c r="C120" s="841" t="str">
        <f>[1]Sheet1!$C$54</f>
        <v>Training Expenses-DTP</v>
      </c>
      <c r="D120" s="841"/>
      <c r="E120" s="577" t="s">
        <v>895</v>
      </c>
      <c r="F120" s="842"/>
      <c r="G120" s="495">
        <v>0</v>
      </c>
      <c r="H120" s="495">
        <v>0</v>
      </c>
      <c r="I120" s="495">
        <v>0</v>
      </c>
      <c r="J120" s="495">
        <f t="shared" si="3"/>
        <v>0</v>
      </c>
      <c r="K120" s="574">
        <f>[1]Sheet1!$AG$54</f>
        <v>815000</v>
      </c>
    </row>
    <row r="121" spans="1:11" s="841" customFormat="1" ht="10.9" customHeight="1" x14ac:dyDescent="0.2">
      <c r="A121" s="840"/>
      <c r="B121" s="841" t="s">
        <v>10</v>
      </c>
      <c r="E121" s="872" t="s">
        <v>865</v>
      </c>
      <c r="F121" s="842"/>
      <c r="G121" s="495">
        <v>97594.9</v>
      </c>
      <c r="H121" s="495">
        <v>471554.5</v>
      </c>
      <c r="I121" s="495">
        <v>800115.75</v>
      </c>
      <c r="J121" s="495">
        <f>SUM(H121:I121)</f>
        <v>1271670.25</v>
      </c>
      <c r="K121" s="524">
        <f>[1]Sheet1!AG55</f>
        <v>1359000</v>
      </c>
    </row>
    <row r="122" spans="1:11" s="841" customFormat="1" ht="10.9" customHeight="1" x14ac:dyDescent="0.2">
      <c r="A122" s="840"/>
      <c r="B122" s="659"/>
      <c r="C122" s="841" t="s">
        <v>976</v>
      </c>
      <c r="E122" s="577" t="s">
        <v>977</v>
      </c>
      <c r="F122" s="842"/>
      <c r="G122" s="495">
        <v>10150</v>
      </c>
      <c r="H122" s="495">
        <v>0</v>
      </c>
      <c r="I122" s="495">
        <v>9600</v>
      </c>
      <c r="J122" s="495">
        <f>SUM(H122:I122)</f>
        <v>9600</v>
      </c>
      <c r="K122" s="524">
        <f>[1]Sheet1!AG56</f>
        <v>20000</v>
      </c>
    </row>
    <row r="123" spans="1:11" s="841" customFormat="1" ht="10.9" customHeight="1" x14ac:dyDescent="0.2">
      <c r="A123" s="840"/>
      <c r="B123" s="659"/>
      <c r="C123" s="841" t="s">
        <v>382</v>
      </c>
      <c r="E123" s="577" t="s">
        <v>978</v>
      </c>
      <c r="F123" s="842"/>
      <c r="G123" s="495">
        <v>0</v>
      </c>
      <c r="H123" s="495">
        <v>0</v>
      </c>
      <c r="I123" s="495">
        <v>5000</v>
      </c>
      <c r="J123" s="495">
        <f>SUM(H123:I123)</f>
        <v>5000</v>
      </c>
      <c r="K123" s="524">
        <f>[1]Sheet1!AG57</f>
        <v>5000</v>
      </c>
    </row>
    <row r="124" spans="1:11" s="841" customFormat="1" ht="10.9" customHeight="1" x14ac:dyDescent="0.2">
      <c r="A124" s="840"/>
      <c r="B124" s="659"/>
      <c r="C124" s="841" t="s">
        <v>342</v>
      </c>
      <c r="E124" s="577" t="s">
        <v>979</v>
      </c>
      <c r="F124" s="842"/>
      <c r="G124" s="495">
        <v>0</v>
      </c>
      <c r="H124" s="495">
        <v>0</v>
      </c>
      <c r="I124" s="495">
        <v>9600</v>
      </c>
      <c r="J124" s="495">
        <f t="shared" ref="J124:J130" si="4">SUM(H124:I124)</f>
        <v>9600</v>
      </c>
      <c r="K124" s="524">
        <f>[1]Sheet1!AG58</f>
        <v>10000</v>
      </c>
    </row>
    <row r="125" spans="1:11" s="841" customFormat="1" ht="10.9" customHeight="1" x14ac:dyDescent="0.2">
      <c r="A125" s="840"/>
      <c r="B125" s="659"/>
      <c r="C125" s="841" t="s">
        <v>297</v>
      </c>
      <c r="E125" s="577" t="s">
        <v>980</v>
      </c>
      <c r="F125" s="842"/>
      <c r="G125" s="495">
        <v>20850</v>
      </c>
      <c r="H125" s="495">
        <v>0</v>
      </c>
      <c r="I125" s="495">
        <v>14150</v>
      </c>
      <c r="J125" s="495">
        <f>SUM(H125:I125)</f>
        <v>14150</v>
      </c>
      <c r="K125" s="524">
        <f>[1]Sheet1!AG59</f>
        <v>30000</v>
      </c>
    </row>
    <row r="126" spans="1:11" s="841" customFormat="1" ht="10.9" customHeight="1" x14ac:dyDescent="0.2">
      <c r="A126" s="840"/>
      <c r="B126" s="659"/>
      <c r="C126" s="841" t="s">
        <v>981</v>
      </c>
      <c r="E126" s="577" t="s">
        <v>982</v>
      </c>
      <c r="F126" s="842"/>
      <c r="G126" s="495">
        <v>37834</v>
      </c>
      <c r="H126" s="495">
        <v>8046</v>
      </c>
      <c r="I126" s="495">
        <v>27950</v>
      </c>
      <c r="J126" s="495">
        <f t="shared" si="4"/>
        <v>35996</v>
      </c>
      <c r="K126" s="524">
        <f>[1]Sheet1!AG60</f>
        <v>85000</v>
      </c>
    </row>
    <row r="127" spans="1:11" s="841" customFormat="1" ht="10.9" customHeight="1" x14ac:dyDescent="0.2">
      <c r="A127" s="840"/>
      <c r="B127" s="659"/>
      <c r="C127" s="841" t="s">
        <v>983</v>
      </c>
      <c r="E127" s="577" t="s">
        <v>601</v>
      </c>
      <c r="F127" s="842"/>
      <c r="G127" s="495"/>
      <c r="H127" s="495"/>
      <c r="I127" s="495"/>
      <c r="J127" s="495"/>
      <c r="K127" s="524">
        <f>[1]Sheet1!AG61</f>
        <v>25000</v>
      </c>
    </row>
    <row r="128" spans="1:11" s="841" customFormat="1" ht="10.9" customHeight="1" x14ac:dyDescent="0.2">
      <c r="A128" s="840"/>
      <c r="B128" s="659"/>
      <c r="C128" s="841" t="s">
        <v>984</v>
      </c>
      <c r="E128" s="577" t="s">
        <v>602</v>
      </c>
      <c r="F128" s="842"/>
      <c r="G128" s="495">
        <v>0</v>
      </c>
      <c r="H128" s="495">
        <v>1130</v>
      </c>
      <c r="I128" s="495">
        <v>0</v>
      </c>
      <c r="J128" s="495">
        <f t="shared" si="4"/>
        <v>1130</v>
      </c>
      <c r="K128" s="524">
        <f>[1]Sheet1!AG62</f>
        <v>50000</v>
      </c>
    </row>
    <row r="129" spans="1:11" s="841" customFormat="1" ht="10.9" customHeight="1" x14ac:dyDescent="0.2">
      <c r="A129" s="840"/>
      <c r="B129" s="659"/>
      <c r="C129" s="841" t="s">
        <v>985</v>
      </c>
      <c r="E129" s="577" t="s">
        <v>603</v>
      </c>
      <c r="F129" s="842"/>
      <c r="G129" s="495">
        <v>0</v>
      </c>
      <c r="H129" s="495">
        <v>0</v>
      </c>
      <c r="I129" s="495">
        <v>0</v>
      </c>
      <c r="J129" s="495">
        <f t="shared" si="4"/>
        <v>0</v>
      </c>
      <c r="K129" s="524">
        <f>[1]Sheet1!AG63</f>
        <v>10000</v>
      </c>
    </row>
    <row r="130" spans="1:11" s="841" customFormat="1" ht="10.9" customHeight="1" x14ac:dyDescent="0.2">
      <c r="A130" s="840"/>
      <c r="B130" s="659"/>
      <c r="C130" s="841" t="s">
        <v>986</v>
      </c>
      <c r="E130" s="577" t="s">
        <v>987</v>
      </c>
      <c r="F130" s="842"/>
      <c r="G130" s="495">
        <v>0</v>
      </c>
      <c r="H130" s="495">
        <v>0</v>
      </c>
      <c r="I130" s="495">
        <v>0</v>
      </c>
      <c r="J130" s="495">
        <f t="shared" si="4"/>
        <v>0</v>
      </c>
      <c r="K130" s="524">
        <f>[1]Sheet1!AG64</f>
        <v>5000</v>
      </c>
    </row>
    <row r="131" spans="1:11" s="841" customFormat="1" ht="10.9" customHeight="1" x14ac:dyDescent="0.2">
      <c r="A131" s="840"/>
      <c r="B131" s="659"/>
      <c r="C131" s="873" t="s">
        <v>988</v>
      </c>
      <c r="E131" s="577" t="s">
        <v>282</v>
      </c>
      <c r="F131" s="842"/>
      <c r="G131" s="495">
        <v>533722</v>
      </c>
      <c r="H131" s="495">
        <v>0</v>
      </c>
      <c r="I131" s="495">
        <v>250000</v>
      </c>
      <c r="J131" s="495">
        <f>SUM(H131:I131)</f>
        <v>250000</v>
      </c>
      <c r="K131" s="524">
        <f>[1]Sheet1!AG65</f>
        <v>300000</v>
      </c>
    </row>
    <row r="132" spans="1:11" s="841" customFormat="1" ht="10.9" customHeight="1" x14ac:dyDescent="0.2">
      <c r="A132" s="840"/>
      <c r="B132" s="659"/>
      <c r="C132" s="841" t="s">
        <v>183</v>
      </c>
      <c r="E132" s="577" t="s">
        <v>201</v>
      </c>
      <c r="F132" s="842"/>
      <c r="G132" s="495">
        <v>49255</v>
      </c>
      <c r="H132" s="495">
        <v>16601.900000000001</v>
      </c>
      <c r="I132" s="495">
        <v>13615</v>
      </c>
      <c r="J132" s="495">
        <f>SUM(H132:I132)</f>
        <v>30216.9</v>
      </c>
      <c r="K132" s="524">
        <f>[1]Sheet1!AG66</f>
        <v>70000</v>
      </c>
    </row>
    <row r="133" spans="1:11" s="841" customFormat="1" ht="10.9" customHeight="1" x14ac:dyDescent="0.2">
      <c r="A133" s="840"/>
      <c r="B133" s="659"/>
      <c r="C133" s="841" t="s">
        <v>989</v>
      </c>
      <c r="E133" s="577" t="s">
        <v>201</v>
      </c>
      <c r="F133" s="842"/>
      <c r="G133" s="495">
        <v>33811</v>
      </c>
      <c r="H133" s="495">
        <v>241053.66</v>
      </c>
      <c r="I133" s="495">
        <v>41500</v>
      </c>
      <c r="J133" s="495">
        <f>SUM(H133:I133)</f>
        <v>282553.66000000003</v>
      </c>
      <c r="K133" s="524">
        <f>[1]Sheet1!AG67</f>
        <v>50000</v>
      </c>
    </row>
    <row r="134" spans="1:11" s="841" customFormat="1" ht="10.9" customHeight="1" x14ac:dyDescent="0.2">
      <c r="A134" s="840"/>
      <c r="B134" s="659"/>
      <c r="C134" s="841" t="s">
        <v>303</v>
      </c>
      <c r="E134" s="577" t="s">
        <v>113</v>
      </c>
      <c r="F134" s="842"/>
      <c r="G134" s="495">
        <v>1191731.6599999999</v>
      </c>
      <c r="H134" s="495">
        <v>305780</v>
      </c>
      <c r="I134" s="495">
        <v>881722.09</v>
      </c>
      <c r="J134" s="495">
        <f>SUM(H134:I134)</f>
        <v>1187502.0899999999</v>
      </c>
      <c r="K134" s="524">
        <f>[1]Sheet1!AG68</f>
        <v>2530000</v>
      </c>
    </row>
    <row r="135" spans="1:11" s="841" customFormat="1" ht="10.9" customHeight="1" x14ac:dyDescent="0.2">
      <c r="A135" s="840"/>
      <c r="B135" s="659"/>
      <c r="C135" s="874" t="s">
        <v>684</v>
      </c>
      <c r="E135" s="577" t="s">
        <v>866</v>
      </c>
      <c r="F135" s="842"/>
      <c r="G135" s="495"/>
      <c r="H135" s="495"/>
      <c r="I135" s="495"/>
      <c r="J135" s="495"/>
      <c r="K135" s="524">
        <f>[1]Sheet1!AG69</f>
        <v>10000</v>
      </c>
    </row>
    <row r="136" spans="1:11" s="841" customFormat="1" ht="10.9" customHeight="1" x14ac:dyDescent="0.2">
      <c r="A136" s="840"/>
      <c r="B136" s="659"/>
      <c r="C136" s="841" t="s">
        <v>990</v>
      </c>
      <c r="E136" s="577"/>
      <c r="F136" s="842"/>
      <c r="G136" s="495">
        <v>0</v>
      </c>
      <c r="H136" s="495">
        <v>0</v>
      </c>
      <c r="I136" s="495">
        <v>0</v>
      </c>
      <c r="J136" s="495">
        <f>SUM(H136:I136)</f>
        <v>0</v>
      </c>
      <c r="K136" s="524">
        <f>[1]Sheet1!AG70</f>
        <v>60000</v>
      </c>
    </row>
    <row r="137" spans="1:11" s="841" customFormat="1" ht="9.6" customHeight="1" x14ac:dyDescent="0.2">
      <c r="A137" s="840"/>
      <c r="B137" s="875" t="s">
        <v>11</v>
      </c>
      <c r="E137" s="872" t="s">
        <v>120</v>
      </c>
      <c r="F137" s="842"/>
      <c r="G137" s="842"/>
      <c r="H137" s="842"/>
      <c r="I137" s="842"/>
      <c r="J137" s="842"/>
      <c r="K137" s="576"/>
    </row>
    <row r="138" spans="1:11" s="841" customFormat="1" ht="11.45" customHeight="1" x14ac:dyDescent="0.2">
      <c r="A138" s="840"/>
      <c r="B138" s="659"/>
      <c r="C138" s="841" t="s">
        <v>94</v>
      </c>
      <c r="E138" s="577" t="s">
        <v>991</v>
      </c>
      <c r="F138" s="842"/>
      <c r="G138" s="495">
        <v>1316237.01</v>
      </c>
      <c r="H138" s="495">
        <v>703296.51</v>
      </c>
      <c r="I138" s="495">
        <v>328077.09000000003</v>
      </c>
      <c r="J138" s="495">
        <f>SUM(H138:I138)</f>
        <v>1031373.6000000001</v>
      </c>
      <c r="K138" s="524">
        <f>[1]Sheet1!$AG$72</f>
        <v>1500000</v>
      </c>
    </row>
    <row r="139" spans="1:11" s="841" customFormat="1" ht="9.6" customHeight="1" x14ac:dyDescent="0.2">
      <c r="A139" s="840"/>
      <c r="B139" s="841" t="s">
        <v>69</v>
      </c>
      <c r="E139" s="872" t="s">
        <v>121</v>
      </c>
      <c r="F139" s="842"/>
      <c r="G139" s="495"/>
      <c r="H139" s="495"/>
      <c r="I139" s="495"/>
      <c r="J139" s="495"/>
      <c r="K139" s="524">
        <v>0</v>
      </c>
    </row>
    <row r="140" spans="1:11" s="841" customFormat="1" ht="10.9" customHeight="1" x14ac:dyDescent="0.2">
      <c r="A140" s="840"/>
      <c r="B140" s="659"/>
      <c r="C140" s="841" t="s">
        <v>95</v>
      </c>
      <c r="E140" s="872" t="s">
        <v>992</v>
      </c>
      <c r="F140" s="842"/>
      <c r="G140" s="495">
        <v>479698.84</v>
      </c>
      <c r="H140" s="495">
        <v>232433.33</v>
      </c>
      <c r="I140" s="495">
        <v>471057.65</v>
      </c>
      <c r="J140" s="495">
        <f>SUM(H140:I140)</f>
        <v>703490.98</v>
      </c>
      <c r="K140" s="524">
        <f>[1]Sheet1!AG74</f>
        <v>839200</v>
      </c>
    </row>
    <row r="141" spans="1:11" s="841" customFormat="1" ht="10.9" customHeight="1" x14ac:dyDescent="0.2">
      <c r="A141" s="840"/>
      <c r="B141" s="659"/>
      <c r="C141" s="841" t="s">
        <v>993</v>
      </c>
      <c r="E141" s="577" t="s">
        <v>994</v>
      </c>
      <c r="F141" s="842"/>
      <c r="G141" s="495">
        <v>1299</v>
      </c>
      <c r="H141" s="495">
        <v>1000</v>
      </c>
      <c r="I141" s="495">
        <v>7200</v>
      </c>
      <c r="J141" s="495">
        <f>SUM(H141:I141)</f>
        <v>8200</v>
      </c>
      <c r="K141" s="524">
        <f>[1]Sheet1!AG75</f>
        <v>12000</v>
      </c>
    </row>
    <row r="142" spans="1:11" s="841" customFormat="1" ht="10.9" customHeight="1" x14ac:dyDescent="0.2">
      <c r="A142" s="840"/>
      <c r="B142" s="659"/>
      <c r="C142" s="841" t="s">
        <v>995</v>
      </c>
      <c r="E142" s="577" t="s">
        <v>116</v>
      </c>
      <c r="F142" s="842"/>
      <c r="G142" s="495">
        <v>47275</v>
      </c>
      <c r="H142" s="495">
        <v>85005</v>
      </c>
      <c r="I142" s="495">
        <v>269445</v>
      </c>
      <c r="J142" s="495">
        <f>SUM(H142:I142)</f>
        <v>354450</v>
      </c>
      <c r="K142" s="524">
        <f>[1]Sheet1!AG76</f>
        <v>396984</v>
      </c>
    </row>
    <row r="143" spans="1:11" s="841" customFormat="1" ht="10.9" customHeight="1" x14ac:dyDescent="0.2">
      <c r="A143" s="840"/>
      <c r="B143" s="659"/>
      <c r="C143" s="841" t="s">
        <v>996</v>
      </c>
      <c r="E143" s="577" t="s">
        <v>479</v>
      </c>
      <c r="F143" s="842"/>
      <c r="G143" s="495"/>
      <c r="H143" s="495"/>
      <c r="I143" s="495"/>
      <c r="J143" s="495"/>
      <c r="K143" s="524">
        <f>[1]Sheet1!AG77</f>
        <v>15600</v>
      </c>
    </row>
    <row r="144" spans="1:11" s="841" customFormat="1" ht="10.9" customHeight="1" x14ac:dyDescent="0.2">
      <c r="A144" s="840"/>
      <c r="B144" s="659"/>
      <c r="C144" s="841" t="s">
        <v>997</v>
      </c>
      <c r="E144" s="577" t="s">
        <v>482</v>
      </c>
      <c r="F144" s="842"/>
      <c r="G144" s="495">
        <v>118450.37</v>
      </c>
      <c r="H144" s="495">
        <v>3000</v>
      </c>
      <c r="I144" s="495"/>
      <c r="J144" s="495"/>
      <c r="K144" s="524">
        <f>[1]Sheet1!AG78</f>
        <v>18000</v>
      </c>
    </row>
    <row r="145" spans="1:11" s="841" customFormat="1" ht="10.9" customHeight="1" x14ac:dyDescent="0.2">
      <c r="A145" s="840"/>
      <c r="B145" s="659"/>
      <c r="C145" s="841" t="s">
        <v>998</v>
      </c>
      <c r="E145" s="577" t="s">
        <v>851</v>
      </c>
      <c r="F145" s="842"/>
      <c r="G145" s="495"/>
      <c r="H145" s="495"/>
      <c r="I145" s="495"/>
      <c r="J145" s="495"/>
      <c r="K145" s="524">
        <f>[1]Sheet1!AG79</f>
        <v>18000</v>
      </c>
    </row>
    <row r="146" spans="1:11" s="841" customFormat="1" ht="10.9" customHeight="1" x14ac:dyDescent="0.2">
      <c r="A146" s="840"/>
      <c r="B146" s="659"/>
      <c r="C146" s="841" t="s">
        <v>999</v>
      </c>
      <c r="E146" s="577" t="s">
        <v>1000</v>
      </c>
      <c r="F146" s="842"/>
      <c r="G146" s="495"/>
      <c r="H146" s="495"/>
      <c r="I146" s="495"/>
      <c r="J146" s="495"/>
      <c r="K146" s="524">
        <f>[1]Sheet1!AG80</f>
        <v>18000</v>
      </c>
    </row>
    <row r="147" spans="1:11" s="841" customFormat="1" ht="10.9" customHeight="1" x14ac:dyDescent="0.2">
      <c r="A147" s="840"/>
      <c r="B147" s="659"/>
      <c r="C147" s="841" t="s">
        <v>219</v>
      </c>
      <c r="E147" s="577" t="s">
        <v>197</v>
      </c>
      <c r="F147" s="842"/>
      <c r="G147" s="574">
        <v>0</v>
      </c>
      <c r="H147" s="574">
        <v>0</v>
      </c>
      <c r="I147" s="574">
        <v>4000</v>
      </c>
      <c r="J147" s="574">
        <f>SUM(H147:I147)</f>
        <v>4000</v>
      </c>
      <c r="K147" s="524">
        <f>[1]Sheet1!AG81</f>
        <v>5000</v>
      </c>
    </row>
    <row r="148" spans="1:11" s="841" customFormat="1" ht="10.9" customHeight="1" x14ac:dyDescent="0.2">
      <c r="A148" s="840"/>
      <c r="B148" s="841" t="s">
        <v>12</v>
      </c>
      <c r="E148" s="577" t="s">
        <v>122</v>
      </c>
      <c r="F148" s="842"/>
      <c r="G148" s="495"/>
      <c r="H148" s="495"/>
      <c r="I148" s="495"/>
      <c r="J148" s="495"/>
      <c r="K148" s="524">
        <v>0</v>
      </c>
    </row>
    <row r="149" spans="1:11" s="841" customFormat="1" ht="10.9" customHeight="1" x14ac:dyDescent="0.2">
      <c r="A149" s="876"/>
      <c r="B149" s="877"/>
      <c r="C149" s="878" t="s">
        <v>96</v>
      </c>
      <c r="D149" s="878"/>
      <c r="E149" s="586" t="s">
        <v>1001</v>
      </c>
      <c r="F149" s="879"/>
      <c r="G149" s="575">
        <v>600000</v>
      </c>
      <c r="H149" s="575">
        <v>375000</v>
      </c>
      <c r="I149" s="575">
        <v>300000</v>
      </c>
      <c r="J149" s="575">
        <f>SUM(H149:I149)</f>
        <v>675000</v>
      </c>
      <c r="K149" s="880">
        <f>[1]Sheet1!$AG$83</f>
        <v>1050000</v>
      </c>
    </row>
    <row r="150" spans="1:11" ht="15.75" x14ac:dyDescent="0.3">
      <c r="A150" s="865"/>
      <c r="B150" s="881"/>
      <c r="C150" s="882"/>
      <c r="D150" s="882"/>
      <c r="E150" s="883"/>
      <c r="F150" s="882"/>
      <c r="G150" s="884"/>
      <c r="H150" s="884"/>
      <c r="I150" s="884"/>
      <c r="J150" s="884"/>
      <c r="K150" s="827" t="s">
        <v>1002</v>
      </c>
    </row>
    <row r="151" spans="1:11" ht="10.9" customHeight="1" x14ac:dyDescent="0.25">
      <c r="A151" s="828"/>
      <c r="B151" s="829"/>
      <c r="C151" s="829"/>
      <c r="D151" s="829"/>
      <c r="E151" s="830"/>
      <c r="F151" s="831"/>
      <c r="G151" s="831"/>
      <c r="H151" s="996" t="s">
        <v>915</v>
      </c>
      <c r="I151" s="997"/>
      <c r="J151" s="998"/>
      <c r="K151" s="678"/>
    </row>
    <row r="152" spans="1:11" ht="10.9" customHeight="1" x14ac:dyDescent="0.25">
      <c r="A152" s="1002" t="s">
        <v>916</v>
      </c>
      <c r="B152" s="1003"/>
      <c r="C152" s="1003"/>
      <c r="D152" s="1003"/>
      <c r="E152" s="1005" t="s">
        <v>16</v>
      </c>
      <c r="F152" s="832" t="s">
        <v>917</v>
      </c>
      <c r="G152" s="1006" t="s">
        <v>17</v>
      </c>
      <c r="H152" s="999"/>
      <c r="I152" s="1000"/>
      <c r="J152" s="1001"/>
      <c r="K152" s="490" t="s">
        <v>24</v>
      </c>
    </row>
    <row r="153" spans="1:11" ht="10.9" customHeight="1" x14ac:dyDescent="0.25">
      <c r="A153" s="1007"/>
      <c r="B153" s="1008"/>
      <c r="C153" s="1008"/>
      <c r="D153" s="1008"/>
      <c r="E153" s="1005"/>
      <c r="F153" s="832" t="s">
        <v>918</v>
      </c>
      <c r="G153" s="1006"/>
      <c r="H153" s="833" t="s">
        <v>20</v>
      </c>
      <c r="I153" s="833" t="s">
        <v>21</v>
      </c>
      <c r="J153" s="1010" t="s">
        <v>45</v>
      </c>
      <c r="K153" s="490" t="s">
        <v>25</v>
      </c>
    </row>
    <row r="154" spans="1:11" ht="10.9" customHeight="1" x14ac:dyDescent="0.25">
      <c r="A154" s="834"/>
      <c r="B154" s="835"/>
      <c r="C154" s="835"/>
      <c r="D154" s="835"/>
      <c r="E154" s="833"/>
      <c r="F154" s="833"/>
      <c r="G154" s="833" t="s">
        <v>18</v>
      </c>
      <c r="H154" s="833" t="s">
        <v>919</v>
      </c>
      <c r="I154" s="833" t="s">
        <v>920</v>
      </c>
      <c r="J154" s="1005"/>
      <c r="K154" s="490"/>
    </row>
    <row r="155" spans="1:11" ht="10.9" customHeight="1" x14ac:dyDescent="0.25">
      <c r="A155" s="982" t="s">
        <v>375</v>
      </c>
      <c r="B155" s="983"/>
      <c r="C155" s="983"/>
      <c r="D155" s="984"/>
      <c r="E155" s="815" t="s">
        <v>376</v>
      </c>
      <c r="F155" s="815" t="s">
        <v>377</v>
      </c>
      <c r="G155" s="815" t="s">
        <v>378</v>
      </c>
      <c r="H155" s="815" t="s">
        <v>379</v>
      </c>
      <c r="I155" s="815" t="s">
        <v>380</v>
      </c>
      <c r="J155" s="815" t="s">
        <v>381</v>
      </c>
      <c r="K155" s="836" t="s">
        <v>921</v>
      </c>
    </row>
    <row r="156" spans="1:11" ht="10.9" customHeight="1" x14ac:dyDescent="0.25">
      <c r="A156" s="885"/>
      <c r="B156" s="1011" t="s">
        <v>680</v>
      </c>
      <c r="C156" s="1011"/>
      <c r="D156" s="1012"/>
      <c r="E156" s="814"/>
      <c r="F156" s="814"/>
      <c r="G156" s="159">
        <v>0</v>
      </c>
      <c r="H156" s="159">
        <v>0</v>
      </c>
      <c r="I156" s="159">
        <v>0</v>
      </c>
      <c r="J156" s="159">
        <f t="shared" ref="J156:J173" si="5">SUM(H156:I156)</f>
        <v>0</v>
      </c>
      <c r="K156" s="839">
        <f>[1]Sheet1!$AG$121</f>
        <v>426000</v>
      </c>
    </row>
    <row r="157" spans="1:11" ht="12.95" customHeight="1" x14ac:dyDescent="0.25">
      <c r="A157" s="215"/>
      <c r="B157" s="218" t="s">
        <v>54</v>
      </c>
      <c r="D157" s="858"/>
      <c r="E157" s="859" t="s">
        <v>158</v>
      </c>
      <c r="F157" s="860"/>
      <c r="G157" s="159">
        <v>1927239.83</v>
      </c>
      <c r="H157" s="159">
        <v>857903.32</v>
      </c>
      <c r="I157" s="159">
        <v>1142096.68</v>
      </c>
      <c r="J157" s="159">
        <f t="shared" si="5"/>
        <v>2000000</v>
      </c>
      <c r="K157" s="886">
        <v>0</v>
      </c>
    </row>
    <row r="158" spans="1:11" ht="12.95" customHeight="1" x14ac:dyDescent="0.25">
      <c r="A158" s="215"/>
      <c r="B158" s="863"/>
      <c r="C158" s="218" t="s">
        <v>55</v>
      </c>
      <c r="D158" s="858"/>
      <c r="E158" s="217" t="s">
        <v>1003</v>
      </c>
      <c r="F158" s="860"/>
      <c r="G158" s="159">
        <v>204150</v>
      </c>
      <c r="H158" s="159">
        <v>68200</v>
      </c>
      <c r="I158" s="159">
        <v>281800</v>
      </c>
      <c r="J158" s="159">
        <f t="shared" si="5"/>
        <v>350000</v>
      </c>
      <c r="K158" s="886">
        <f>[1]Sheet1!AG85</f>
        <v>500000</v>
      </c>
    </row>
    <row r="159" spans="1:11" ht="12.95" customHeight="1" x14ac:dyDescent="0.25">
      <c r="A159" s="215"/>
      <c r="B159" s="863"/>
      <c r="C159" s="218" t="s">
        <v>289</v>
      </c>
      <c r="D159" s="858"/>
      <c r="E159" s="217" t="s">
        <v>1004</v>
      </c>
      <c r="F159" s="860"/>
      <c r="G159" s="159">
        <v>641000</v>
      </c>
      <c r="H159" s="159">
        <v>316100</v>
      </c>
      <c r="I159" s="159">
        <v>283900</v>
      </c>
      <c r="J159" s="159">
        <f t="shared" si="5"/>
        <v>600000</v>
      </c>
      <c r="K159" s="886">
        <f>[1]Sheet1!AG86</f>
        <v>700000</v>
      </c>
    </row>
    <row r="160" spans="1:11" ht="12.95" customHeight="1" x14ac:dyDescent="0.25">
      <c r="A160" s="215"/>
      <c r="B160" s="863"/>
      <c r="C160" s="218" t="s">
        <v>97</v>
      </c>
      <c r="D160" s="858"/>
      <c r="E160" s="217" t="s">
        <v>1005</v>
      </c>
      <c r="F160" s="860"/>
      <c r="G160" s="159">
        <v>0</v>
      </c>
      <c r="H160" s="159">
        <v>0</v>
      </c>
      <c r="I160" s="159">
        <v>0</v>
      </c>
      <c r="J160" s="159">
        <f t="shared" si="5"/>
        <v>0</v>
      </c>
      <c r="K160" s="886">
        <f>[1]Sheet1!AG87</f>
        <v>5400000</v>
      </c>
    </row>
    <row r="161" spans="1:11" ht="12.95" customHeight="1" x14ac:dyDescent="0.25">
      <c r="A161" s="215"/>
      <c r="B161" s="863"/>
      <c r="C161" s="863"/>
      <c r="D161" s="858" t="s">
        <v>1006</v>
      </c>
      <c r="E161" s="217" t="s">
        <v>1007</v>
      </c>
      <c r="F161" s="860"/>
      <c r="G161" s="159">
        <v>0</v>
      </c>
      <c r="H161" s="159">
        <v>0</v>
      </c>
      <c r="I161" s="159">
        <v>300000</v>
      </c>
      <c r="J161" s="159">
        <f t="shared" si="5"/>
        <v>300000</v>
      </c>
      <c r="K161" s="886">
        <f>[1]Sheet1!AG88</f>
        <v>400000</v>
      </c>
    </row>
    <row r="162" spans="1:11" ht="12.95" customHeight="1" x14ac:dyDescent="0.25">
      <c r="A162" s="215"/>
      <c r="B162" s="863"/>
      <c r="C162" s="863"/>
      <c r="D162" s="858" t="s">
        <v>228</v>
      </c>
      <c r="E162" s="217" t="s">
        <v>1008</v>
      </c>
      <c r="F162" s="860"/>
      <c r="G162" s="159">
        <v>0</v>
      </c>
      <c r="H162" s="159">
        <v>0</v>
      </c>
      <c r="I162" s="159">
        <v>300000</v>
      </c>
      <c r="J162" s="159">
        <f t="shared" si="5"/>
        <v>300000</v>
      </c>
      <c r="K162" s="886">
        <f>[1]Sheet1!AG89</f>
        <v>400000</v>
      </c>
    </row>
    <row r="163" spans="1:11" ht="12.95" customHeight="1" x14ac:dyDescent="0.25">
      <c r="A163" s="215"/>
      <c r="B163" s="863"/>
      <c r="C163" s="863"/>
      <c r="D163" s="858" t="s">
        <v>1009</v>
      </c>
      <c r="E163" s="217" t="s">
        <v>1010</v>
      </c>
      <c r="F163" s="860"/>
      <c r="G163" s="159">
        <v>0</v>
      </c>
      <c r="H163" s="159">
        <v>0</v>
      </c>
      <c r="I163" s="159">
        <v>10000</v>
      </c>
      <c r="J163" s="159">
        <f t="shared" si="5"/>
        <v>10000</v>
      </c>
      <c r="K163" s="886">
        <f>[1]Sheet1!AG90</f>
        <v>10000</v>
      </c>
    </row>
    <row r="164" spans="1:11" ht="12.95" customHeight="1" x14ac:dyDescent="0.25">
      <c r="A164" s="215"/>
      <c r="B164" s="863"/>
      <c r="C164" s="863"/>
      <c r="D164" s="858" t="s">
        <v>301</v>
      </c>
      <c r="E164" s="217" t="s">
        <v>1011</v>
      </c>
      <c r="F164" s="860"/>
      <c r="G164" s="159">
        <v>0</v>
      </c>
      <c r="H164" s="159">
        <v>0</v>
      </c>
      <c r="I164" s="159">
        <v>5000</v>
      </c>
      <c r="J164" s="159">
        <f t="shared" si="5"/>
        <v>5000</v>
      </c>
      <c r="K164" s="886">
        <f>[1]Sheet1!AG91</f>
        <v>5000</v>
      </c>
    </row>
    <row r="165" spans="1:11" ht="12.95" customHeight="1" x14ac:dyDescent="0.25">
      <c r="A165" s="215"/>
      <c r="B165" s="863"/>
      <c r="C165" s="863"/>
      <c r="D165" s="858" t="s">
        <v>1012</v>
      </c>
      <c r="E165" s="217" t="s">
        <v>1013</v>
      </c>
      <c r="F165" s="860"/>
      <c r="G165" s="159">
        <v>0</v>
      </c>
      <c r="H165" s="159">
        <v>0</v>
      </c>
      <c r="I165" s="159">
        <v>5000</v>
      </c>
      <c r="J165" s="159">
        <f t="shared" si="5"/>
        <v>5000</v>
      </c>
      <c r="K165" s="886">
        <f>[1]Sheet1!AG92</f>
        <v>10000</v>
      </c>
    </row>
    <row r="166" spans="1:11" ht="12.95" customHeight="1" x14ac:dyDescent="0.25">
      <c r="A166" s="215"/>
      <c r="B166" s="863"/>
      <c r="C166" s="863"/>
      <c r="D166" s="873" t="s">
        <v>1014</v>
      </c>
      <c r="E166" s="217" t="s">
        <v>1015</v>
      </c>
      <c r="F166" s="860"/>
      <c r="G166" s="159">
        <v>24565</v>
      </c>
      <c r="H166" s="159">
        <v>24565</v>
      </c>
      <c r="I166" s="159">
        <v>25435</v>
      </c>
      <c r="J166" s="159">
        <f t="shared" si="5"/>
        <v>50000</v>
      </c>
      <c r="K166" s="886">
        <f>[1]Sheet1!AG93</f>
        <v>75000</v>
      </c>
    </row>
    <row r="167" spans="1:11" ht="12.95" customHeight="1" x14ac:dyDescent="0.25">
      <c r="A167" s="215"/>
      <c r="B167" s="863"/>
      <c r="C167" s="863"/>
      <c r="D167" s="858" t="s">
        <v>1016</v>
      </c>
      <c r="E167" s="217" t="s">
        <v>1017</v>
      </c>
      <c r="F167" s="860"/>
      <c r="G167" s="159">
        <v>3508</v>
      </c>
      <c r="H167" s="159">
        <v>0</v>
      </c>
      <c r="I167" s="159">
        <v>334292.15000000002</v>
      </c>
      <c r="J167" s="159">
        <f t="shared" si="5"/>
        <v>334292.15000000002</v>
      </c>
      <c r="K167" s="886">
        <f>[1]Sheet1!AG94</f>
        <v>195000</v>
      </c>
    </row>
    <row r="168" spans="1:11" ht="12.95" customHeight="1" x14ac:dyDescent="0.25">
      <c r="A168" s="215"/>
      <c r="B168" s="863"/>
      <c r="C168" s="863"/>
      <c r="D168" s="858" t="s">
        <v>264</v>
      </c>
      <c r="E168" s="217" t="s">
        <v>1018</v>
      </c>
      <c r="F168" s="860"/>
      <c r="G168" s="159">
        <v>30000</v>
      </c>
      <c r="H168" s="159">
        <v>18000</v>
      </c>
      <c r="I168" s="159">
        <v>24000</v>
      </c>
      <c r="J168" s="159">
        <f t="shared" si="5"/>
        <v>42000</v>
      </c>
      <c r="K168" s="886">
        <f>[1]Sheet1!AG95</f>
        <v>54000</v>
      </c>
    </row>
    <row r="169" spans="1:11" ht="12.95" customHeight="1" x14ac:dyDescent="0.25">
      <c r="A169" s="215"/>
      <c r="B169" s="863"/>
      <c r="C169" s="863"/>
      <c r="D169" s="858" t="s">
        <v>265</v>
      </c>
      <c r="E169" s="217" t="s">
        <v>1019</v>
      </c>
      <c r="F169" s="860"/>
      <c r="G169" s="159">
        <v>218660</v>
      </c>
      <c r="H169" s="159">
        <v>73400</v>
      </c>
      <c r="I169" s="159">
        <v>289407</v>
      </c>
      <c r="J169" s="159">
        <f t="shared" si="5"/>
        <v>362807</v>
      </c>
      <c r="K169" s="886">
        <f>[1]Sheet1!AG96</f>
        <v>401400</v>
      </c>
    </row>
    <row r="170" spans="1:11" ht="12.95" customHeight="1" x14ac:dyDescent="0.25">
      <c r="A170" s="857"/>
      <c r="B170" s="887" t="s">
        <v>13</v>
      </c>
      <c r="C170" s="887"/>
      <c r="D170" s="888"/>
      <c r="E170" s="859" t="s">
        <v>162</v>
      </c>
      <c r="F170" s="860"/>
      <c r="G170" s="159">
        <v>0</v>
      </c>
      <c r="H170" s="159">
        <v>0</v>
      </c>
      <c r="I170" s="159">
        <v>0</v>
      </c>
      <c r="J170" s="159">
        <f t="shared" si="5"/>
        <v>0</v>
      </c>
      <c r="K170" s="14">
        <v>0</v>
      </c>
    </row>
    <row r="171" spans="1:11" ht="12.95" customHeight="1" x14ac:dyDescent="0.25">
      <c r="A171" s="857"/>
      <c r="B171" s="889"/>
      <c r="C171" s="887" t="s">
        <v>98</v>
      </c>
      <c r="D171" s="888"/>
      <c r="E171" s="217" t="s">
        <v>163</v>
      </c>
      <c r="F171" s="860"/>
      <c r="G171" s="159">
        <v>35760</v>
      </c>
      <c r="H171" s="159">
        <v>11000</v>
      </c>
      <c r="I171" s="159">
        <v>86500</v>
      </c>
      <c r="J171" s="159">
        <f t="shared" si="5"/>
        <v>97500</v>
      </c>
      <c r="K171" s="886">
        <f>[1]Sheet1!AG98</f>
        <v>163500</v>
      </c>
    </row>
    <row r="172" spans="1:11" ht="12.95" customHeight="1" x14ac:dyDescent="0.25">
      <c r="A172" s="857"/>
      <c r="B172" s="889"/>
      <c r="C172" s="890" t="s">
        <v>1020</v>
      </c>
      <c r="D172" s="888"/>
      <c r="E172" s="217" t="s">
        <v>164</v>
      </c>
      <c r="F172" s="860"/>
      <c r="G172" s="159"/>
      <c r="H172" s="159"/>
      <c r="I172" s="159"/>
      <c r="J172" s="159"/>
      <c r="K172" s="886">
        <f>[1]Sheet1!AG99</f>
        <v>30000</v>
      </c>
    </row>
    <row r="173" spans="1:11" ht="12.95" customHeight="1" x14ac:dyDescent="0.25">
      <c r="A173" s="857"/>
      <c r="B173" s="889"/>
      <c r="C173" s="889" t="s">
        <v>99</v>
      </c>
      <c r="D173" s="888"/>
      <c r="E173" s="217" t="s">
        <v>164</v>
      </c>
      <c r="F173" s="860"/>
      <c r="G173" s="159">
        <v>1131061.25</v>
      </c>
      <c r="H173" s="159">
        <v>408641.25</v>
      </c>
      <c r="I173" s="159">
        <v>911358.75</v>
      </c>
      <c r="J173" s="159">
        <f t="shared" si="5"/>
        <v>1320000</v>
      </c>
      <c r="K173" s="886">
        <f>[1]Sheet1!AG100</f>
        <v>2063000</v>
      </c>
    </row>
    <row r="174" spans="1:11" ht="12.95" customHeight="1" x14ac:dyDescent="0.25">
      <c r="A174" s="857"/>
      <c r="B174" s="889"/>
      <c r="C174" s="891" t="s">
        <v>1021</v>
      </c>
      <c r="E174" s="217" t="s">
        <v>164</v>
      </c>
      <c r="F174" s="860"/>
      <c r="G174" s="159">
        <v>389300.71</v>
      </c>
      <c r="H174" s="159">
        <v>127095.95</v>
      </c>
      <c r="I174" s="159">
        <v>272904.05</v>
      </c>
      <c r="J174" s="159">
        <f>SUM(H174:I174)</f>
        <v>400000</v>
      </c>
      <c r="K174" s="886">
        <f>[1]Sheet1!AG101</f>
        <v>1000000</v>
      </c>
    </row>
    <row r="175" spans="1:11" ht="12.95" customHeight="1" x14ac:dyDescent="0.25">
      <c r="A175" s="857"/>
      <c r="B175" s="889"/>
      <c r="C175" s="889"/>
      <c r="D175" s="892" t="s">
        <v>1022</v>
      </c>
      <c r="E175" s="217" t="s">
        <v>349</v>
      </c>
      <c r="F175" s="860"/>
      <c r="G175" s="159">
        <v>490200.77</v>
      </c>
      <c r="H175" s="159">
        <v>238083.62</v>
      </c>
      <c r="I175" s="159">
        <v>261916.38</v>
      </c>
      <c r="J175" s="159">
        <f t="shared" ref="J175:J179" si="6">SUM(H175:I175)</f>
        <v>500000</v>
      </c>
      <c r="K175" s="886">
        <f>[1]Sheet1!AG102</f>
        <v>700000</v>
      </c>
    </row>
    <row r="176" spans="1:11" ht="12.95" customHeight="1" x14ac:dyDescent="0.25">
      <c r="A176" s="857"/>
      <c r="B176" s="889"/>
      <c r="C176" s="889"/>
      <c r="D176" s="891" t="s">
        <v>1023</v>
      </c>
      <c r="E176" s="217" t="s">
        <v>1024</v>
      </c>
      <c r="F176" s="860"/>
      <c r="G176" s="159">
        <v>99311</v>
      </c>
      <c r="H176" s="159">
        <v>19935</v>
      </c>
      <c r="I176" s="159">
        <v>155035</v>
      </c>
      <c r="J176" s="159">
        <f>SUM(H176:I176)</f>
        <v>174970</v>
      </c>
      <c r="K176" s="886">
        <v>0</v>
      </c>
    </row>
    <row r="177" spans="1:11" ht="12.95" customHeight="1" x14ac:dyDescent="0.25">
      <c r="A177" s="857"/>
      <c r="B177" s="889"/>
      <c r="C177" s="889"/>
      <c r="D177" s="891" t="s">
        <v>400</v>
      </c>
      <c r="E177" s="217" t="s">
        <v>164</v>
      </c>
      <c r="F177" s="860"/>
      <c r="G177" s="159">
        <v>203594</v>
      </c>
      <c r="H177" s="159">
        <v>203594</v>
      </c>
      <c r="I177" s="159">
        <v>1406</v>
      </c>
      <c r="J177" s="159">
        <f>SUM(H177:I177)</f>
        <v>205000</v>
      </c>
      <c r="K177" s="886">
        <v>0</v>
      </c>
    </row>
    <row r="178" spans="1:11" ht="12.95" customHeight="1" x14ac:dyDescent="0.25">
      <c r="A178" s="857"/>
      <c r="B178" s="887" t="s">
        <v>73</v>
      </c>
      <c r="C178" s="887"/>
      <c r="D178" s="888"/>
      <c r="E178" s="217" t="s">
        <v>199</v>
      </c>
      <c r="F178" s="860"/>
      <c r="G178" s="159">
        <v>0</v>
      </c>
      <c r="H178" s="159">
        <v>0</v>
      </c>
      <c r="I178" s="159">
        <v>0</v>
      </c>
      <c r="J178" s="159">
        <f t="shared" si="6"/>
        <v>0</v>
      </c>
      <c r="K178" s="886">
        <v>0</v>
      </c>
    </row>
    <row r="179" spans="1:11" ht="12.95" customHeight="1" x14ac:dyDescent="0.25">
      <c r="A179" s="857"/>
      <c r="B179" s="887"/>
      <c r="C179" s="887" t="s">
        <v>1025</v>
      </c>
      <c r="D179" s="888"/>
      <c r="E179" s="217" t="s">
        <v>199</v>
      </c>
      <c r="F179" s="860"/>
      <c r="G179" s="159">
        <v>0</v>
      </c>
      <c r="H179" s="159">
        <v>0</v>
      </c>
      <c r="I179" s="159">
        <v>0</v>
      </c>
      <c r="J179" s="159">
        <f t="shared" si="6"/>
        <v>0</v>
      </c>
      <c r="K179" s="886">
        <f>[1]Sheet1!AG105</f>
        <v>70000</v>
      </c>
    </row>
    <row r="180" spans="1:11" ht="12.95" customHeight="1" x14ac:dyDescent="0.25">
      <c r="A180" s="857"/>
      <c r="B180" s="887" t="s">
        <v>70</v>
      </c>
      <c r="C180" s="887"/>
      <c r="D180" s="888"/>
      <c r="E180" s="217" t="s">
        <v>165</v>
      </c>
      <c r="F180" s="860"/>
      <c r="G180" s="159">
        <v>0</v>
      </c>
      <c r="H180" s="159">
        <v>0</v>
      </c>
      <c r="I180" s="159">
        <v>0</v>
      </c>
      <c r="J180" s="159">
        <v>0</v>
      </c>
      <c r="K180" s="886">
        <f>[1]Sheet1!AG106</f>
        <v>20000</v>
      </c>
    </row>
    <row r="181" spans="1:11" ht="12.95" customHeight="1" x14ac:dyDescent="0.25">
      <c r="A181" s="857"/>
      <c r="B181" s="889"/>
      <c r="C181" s="875" t="s">
        <v>101</v>
      </c>
      <c r="D181" s="888"/>
      <c r="E181" s="217" t="s">
        <v>166</v>
      </c>
      <c r="F181" s="860"/>
      <c r="G181" s="159">
        <v>10200</v>
      </c>
      <c r="H181" s="159">
        <v>10200</v>
      </c>
      <c r="I181" s="159">
        <v>219800</v>
      </c>
      <c r="J181" s="159">
        <f>SUM(H181:I181)</f>
        <v>230000</v>
      </c>
      <c r="K181" s="886">
        <f>[1]Sheet1!AG107</f>
        <v>230000</v>
      </c>
    </row>
    <row r="182" spans="1:11" ht="12.95" customHeight="1" x14ac:dyDescent="0.25">
      <c r="A182" s="857"/>
      <c r="B182" s="887"/>
      <c r="C182" s="887" t="s">
        <v>189</v>
      </c>
      <c r="D182" s="888"/>
      <c r="E182" s="217" t="s">
        <v>188</v>
      </c>
      <c r="F182" s="860"/>
      <c r="G182" s="159">
        <v>121575</v>
      </c>
      <c r="H182" s="159">
        <v>99075</v>
      </c>
      <c r="I182" s="159">
        <v>75925</v>
      </c>
      <c r="J182" s="159">
        <f>SUM(H182:I182)</f>
        <v>175000</v>
      </c>
      <c r="K182" s="886">
        <f>[1]Sheet1!AG108</f>
        <v>250000</v>
      </c>
    </row>
    <row r="183" spans="1:11" ht="12.95" customHeight="1" x14ac:dyDescent="0.25">
      <c r="A183" s="857"/>
      <c r="B183" s="889"/>
      <c r="C183" s="887" t="s">
        <v>100</v>
      </c>
      <c r="D183" s="888"/>
      <c r="E183" s="217" t="s">
        <v>167</v>
      </c>
      <c r="F183" s="860"/>
      <c r="G183" s="159">
        <v>8845.49</v>
      </c>
      <c r="H183" s="159">
        <v>0</v>
      </c>
      <c r="I183" s="159">
        <v>50000</v>
      </c>
      <c r="J183" s="159">
        <f>SUM(H183:I183)</f>
        <v>50000</v>
      </c>
      <c r="K183" s="886">
        <f>[1]Sheet1!AG109</f>
        <v>50000</v>
      </c>
    </row>
    <row r="184" spans="1:11" ht="12.95" customHeight="1" x14ac:dyDescent="0.25">
      <c r="A184" s="857"/>
      <c r="B184" s="887" t="s">
        <v>71</v>
      </c>
      <c r="C184" s="887"/>
      <c r="D184" s="888"/>
      <c r="E184" s="859" t="s">
        <v>168</v>
      </c>
      <c r="F184" s="860"/>
      <c r="G184" s="159">
        <v>0</v>
      </c>
      <c r="H184" s="159">
        <v>0</v>
      </c>
      <c r="I184" s="159">
        <v>0</v>
      </c>
      <c r="J184" s="159">
        <f>SUM(H184:I184)</f>
        <v>0</v>
      </c>
      <c r="K184" s="886">
        <v>0</v>
      </c>
    </row>
    <row r="185" spans="1:11" ht="12.95" customHeight="1" x14ac:dyDescent="0.25">
      <c r="A185" s="857"/>
      <c r="B185" s="889"/>
      <c r="C185" s="887" t="s">
        <v>102</v>
      </c>
      <c r="D185" s="888"/>
      <c r="E185" s="217" t="s">
        <v>169</v>
      </c>
      <c r="F185" s="860"/>
      <c r="G185" s="159">
        <v>760</v>
      </c>
      <c r="H185" s="159">
        <v>0</v>
      </c>
      <c r="I185" s="159">
        <v>39000</v>
      </c>
      <c r="J185" s="159">
        <f t="shared" ref="J185:J191" si="7">SUM(H185:I185)</f>
        <v>39000</v>
      </c>
      <c r="K185" s="886">
        <f>[1]Sheet1!AG111</f>
        <v>40000</v>
      </c>
    </row>
    <row r="186" spans="1:11" ht="12.95" customHeight="1" x14ac:dyDescent="0.25">
      <c r="A186" s="857"/>
      <c r="B186" s="889"/>
      <c r="C186" s="889" t="s">
        <v>190</v>
      </c>
      <c r="D186" s="888"/>
      <c r="E186" s="217" t="s">
        <v>191</v>
      </c>
      <c r="F186" s="860"/>
      <c r="G186" s="159">
        <v>0</v>
      </c>
      <c r="H186" s="159">
        <v>0</v>
      </c>
      <c r="I186" s="159">
        <v>10000</v>
      </c>
      <c r="J186" s="159">
        <f t="shared" si="7"/>
        <v>10000</v>
      </c>
      <c r="K186" s="886">
        <f>[1]Sheet1!AG112</f>
        <v>10000</v>
      </c>
    </row>
    <row r="187" spans="1:11" ht="12.95" customHeight="1" x14ac:dyDescent="0.25">
      <c r="A187" s="857"/>
      <c r="B187" s="889"/>
      <c r="C187" s="887" t="s">
        <v>35</v>
      </c>
      <c r="D187" s="888"/>
      <c r="E187" s="217" t="s">
        <v>170</v>
      </c>
      <c r="F187" s="860"/>
      <c r="G187" s="159">
        <v>435064.5</v>
      </c>
      <c r="H187" s="159">
        <v>48560</v>
      </c>
      <c r="I187" s="159">
        <v>151440</v>
      </c>
      <c r="J187" s="159">
        <f t="shared" si="7"/>
        <v>200000</v>
      </c>
      <c r="K187" s="886">
        <f>[1]Sheet1!AG113</f>
        <v>350000</v>
      </c>
    </row>
    <row r="188" spans="1:11" ht="12.95" customHeight="1" x14ac:dyDescent="0.25">
      <c r="A188" s="857"/>
      <c r="B188" s="889"/>
      <c r="C188" s="887" t="s">
        <v>103</v>
      </c>
      <c r="D188" s="888"/>
      <c r="E188" s="217" t="s">
        <v>171</v>
      </c>
      <c r="F188" s="860"/>
      <c r="G188" s="159">
        <v>0</v>
      </c>
      <c r="H188" s="159">
        <v>0</v>
      </c>
      <c r="I188" s="159">
        <v>6000</v>
      </c>
      <c r="J188" s="159">
        <f t="shared" si="7"/>
        <v>6000</v>
      </c>
      <c r="K188" s="886">
        <f>[1]Sheet1!AG114</f>
        <v>6000</v>
      </c>
    </row>
    <row r="189" spans="1:11" ht="12.95" customHeight="1" x14ac:dyDescent="0.25">
      <c r="A189" s="857"/>
      <c r="B189" s="889"/>
      <c r="C189" s="887" t="s">
        <v>104</v>
      </c>
      <c r="D189" s="888"/>
      <c r="E189" s="217" t="s">
        <v>172</v>
      </c>
      <c r="F189" s="860"/>
      <c r="G189" s="159">
        <v>0</v>
      </c>
      <c r="H189" s="159">
        <v>0</v>
      </c>
      <c r="I189" s="159">
        <v>25000</v>
      </c>
      <c r="J189" s="159">
        <f t="shared" si="7"/>
        <v>25000</v>
      </c>
      <c r="K189" s="886">
        <f>[1]Sheet1!AG115</f>
        <v>25000</v>
      </c>
    </row>
    <row r="190" spans="1:11" ht="12.95" customHeight="1" x14ac:dyDescent="0.25">
      <c r="A190" s="857"/>
      <c r="B190" s="889"/>
      <c r="C190" s="887" t="s">
        <v>105</v>
      </c>
      <c r="D190" s="888"/>
      <c r="E190" s="217" t="s">
        <v>173</v>
      </c>
      <c r="F190" s="860"/>
      <c r="G190" s="159">
        <v>0</v>
      </c>
      <c r="H190" s="159">
        <v>0</v>
      </c>
      <c r="I190" s="159">
        <v>8000</v>
      </c>
      <c r="J190" s="159">
        <f t="shared" si="7"/>
        <v>8000</v>
      </c>
      <c r="K190" s="886">
        <f>[1]Sheet1!AG116</f>
        <v>50000</v>
      </c>
    </row>
    <row r="191" spans="1:11" ht="12.95" customHeight="1" x14ac:dyDescent="0.25">
      <c r="A191" s="857"/>
      <c r="B191" s="889"/>
      <c r="C191" s="887" t="s">
        <v>36</v>
      </c>
      <c r="D191" s="888"/>
      <c r="E191" s="217" t="s">
        <v>174</v>
      </c>
      <c r="F191" s="860"/>
      <c r="G191" s="159">
        <v>133000</v>
      </c>
      <c r="H191" s="159">
        <v>54670</v>
      </c>
      <c r="I191" s="159">
        <v>195330</v>
      </c>
      <c r="J191" s="159">
        <f t="shared" si="7"/>
        <v>250000</v>
      </c>
      <c r="K191" s="886">
        <f>[1]Sheet1!AG117</f>
        <v>300000</v>
      </c>
    </row>
    <row r="192" spans="1:11" ht="12.95" customHeight="1" x14ac:dyDescent="0.25">
      <c r="A192" s="864"/>
      <c r="B192" s="893"/>
      <c r="C192" s="893"/>
      <c r="D192" s="894" t="s">
        <v>1026</v>
      </c>
      <c r="E192" s="217" t="s">
        <v>332</v>
      </c>
      <c r="F192" s="860"/>
      <c r="G192" s="159">
        <v>11000</v>
      </c>
      <c r="H192" s="159">
        <v>11800</v>
      </c>
      <c r="I192" s="159">
        <v>89000</v>
      </c>
      <c r="J192" s="159">
        <f>SUM(H192:I192)</f>
        <v>100800</v>
      </c>
      <c r="K192" s="886">
        <f>[1]Sheet1!AG118</f>
        <v>100000</v>
      </c>
    </row>
    <row r="193" spans="1:11" x14ac:dyDescent="0.25">
      <c r="A193" s="895"/>
      <c r="B193" s="896"/>
      <c r="C193" s="896"/>
      <c r="D193" s="897"/>
      <c r="E193" s="898"/>
      <c r="F193" s="895"/>
      <c r="G193" s="597"/>
      <c r="H193" s="597"/>
      <c r="I193" s="597"/>
      <c r="J193" s="597"/>
      <c r="K193" s="899"/>
    </row>
    <row r="194" spans="1:11" x14ac:dyDescent="0.25">
      <c r="B194" s="889"/>
      <c r="C194" s="889"/>
      <c r="D194" s="887"/>
      <c r="E194" s="900"/>
      <c r="G194" s="598"/>
      <c r="H194" s="598"/>
      <c r="I194" s="598"/>
      <c r="J194" s="598"/>
      <c r="K194" s="901"/>
    </row>
    <row r="195" spans="1:11" x14ac:dyDescent="0.25">
      <c r="B195" s="889"/>
      <c r="C195" s="889"/>
      <c r="D195" s="887"/>
      <c r="E195" s="900"/>
      <c r="G195" s="598"/>
      <c r="H195" s="598"/>
      <c r="I195" s="598"/>
      <c r="J195" s="598"/>
      <c r="K195" s="901"/>
    </row>
    <row r="196" spans="1:11" ht="6" customHeight="1" x14ac:dyDescent="0.25">
      <c r="B196" s="889"/>
      <c r="C196" s="889"/>
      <c r="D196" s="887"/>
      <c r="E196" s="900"/>
      <c r="G196" s="598"/>
      <c r="H196" s="598"/>
      <c r="I196" s="598"/>
      <c r="J196" s="598"/>
      <c r="K196" s="901"/>
    </row>
    <row r="197" spans="1:11" s="887" customFormat="1" ht="10.15" customHeight="1" x14ac:dyDescent="0.25">
      <c r="A197" s="902"/>
      <c r="B197" s="893"/>
      <c r="C197" s="893"/>
      <c r="D197" s="902"/>
      <c r="E197" s="903"/>
      <c r="F197" s="902"/>
      <c r="G197" s="904"/>
      <c r="H197" s="904"/>
      <c r="I197" s="904"/>
      <c r="J197" s="904"/>
      <c r="K197" s="905" t="s">
        <v>1027</v>
      </c>
    </row>
    <row r="198" spans="1:11" s="887" customFormat="1" ht="10.15" customHeight="1" x14ac:dyDescent="0.2">
      <c r="A198" s="906"/>
      <c r="B198" s="897"/>
      <c r="C198" s="897"/>
      <c r="D198" s="897"/>
      <c r="E198" s="907"/>
      <c r="F198" s="907"/>
      <c r="G198" s="907"/>
      <c r="H198" s="985" t="s">
        <v>915</v>
      </c>
      <c r="I198" s="986"/>
      <c r="J198" s="987"/>
      <c r="K198" s="908"/>
    </row>
    <row r="199" spans="1:11" s="887" customFormat="1" ht="10.15" customHeight="1" x14ac:dyDescent="0.2">
      <c r="A199" s="991" t="s">
        <v>916</v>
      </c>
      <c r="B199" s="981"/>
      <c r="C199" s="981"/>
      <c r="D199" s="981"/>
      <c r="E199" s="993" t="s">
        <v>16</v>
      </c>
      <c r="F199" s="832" t="s">
        <v>917</v>
      </c>
      <c r="G199" s="994" t="s">
        <v>17</v>
      </c>
      <c r="H199" s="988"/>
      <c r="I199" s="989"/>
      <c r="J199" s="990"/>
      <c r="K199" s="909" t="s">
        <v>24</v>
      </c>
    </row>
    <row r="200" spans="1:11" s="887" customFormat="1" ht="10.15" customHeight="1" x14ac:dyDescent="0.2">
      <c r="A200" s="991"/>
      <c r="B200" s="981"/>
      <c r="C200" s="981"/>
      <c r="D200" s="981"/>
      <c r="E200" s="993"/>
      <c r="F200" s="832" t="s">
        <v>918</v>
      </c>
      <c r="G200" s="994"/>
      <c r="H200" s="910" t="s">
        <v>20</v>
      </c>
      <c r="I200" s="910" t="s">
        <v>21</v>
      </c>
      <c r="J200" s="995" t="s">
        <v>45</v>
      </c>
      <c r="K200" s="909" t="s">
        <v>25</v>
      </c>
    </row>
    <row r="201" spans="1:11" s="887" customFormat="1" ht="10.15" customHeight="1" x14ac:dyDescent="0.2">
      <c r="A201" s="911"/>
      <c r="B201" s="912"/>
      <c r="C201" s="912"/>
      <c r="D201" s="912"/>
      <c r="E201" s="910"/>
      <c r="F201" s="910"/>
      <c r="G201" s="910" t="s">
        <v>18</v>
      </c>
      <c r="H201" s="910" t="s">
        <v>919</v>
      </c>
      <c r="I201" s="910" t="s">
        <v>920</v>
      </c>
      <c r="J201" s="993"/>
      <c r="K201" s="909"/>
    </row>
    <row r="202" spans="1:11" s="875" customFormat="1" ht="3" customHeight="1" x14ac:dyDescent="0.2">
      <c r="A202" s="982" t="s">
        <v>375</v>
      </c>
      <c r="B202" s="983"/>
      <c r="C202" s="983"/>
      <c r="D202" s="984"/>
      <c r="E202" s="815" t="s">
        <v>376</v>
      </c>
      <c r="F202" s="815" t="s">
        <v>377</v>
      </c>
      <c r="G202" s="815" t="s">
        <v>378</v>
      </c>
      <c r="H202" s="815" t="s">
        <v>379</v>
      </c>
      <c r="I202" s="815" t="s">
        <v>380</v>
      </c>
      <c r="J202" s="815" t="s">
        <v>381</v>
      </c>
      <c r="K202" s="836" t="s">
        <v>921</v>
      </c>
    </row>
    <row r="203" spans="1:11" s="841" customFormat="1" ht="12" customHeight="1" x14ac:dyDescent="0.2">
      <c r="A203" s="843"/>
      <c r="B203" s="659"/>
      <c r="C203" s="841" t="s">
        <v>71</v>
      </c>
      <c r="D203" s="873"/>
      <c r="E203" s="872" t="s">
        <v>175</v>
      </c>
      <c r="F203" s="842"/>
      <c r="G203" s="495">
        <v>0</v>
      </c>
      <c r="H203" s="495">
        <v>0</v>
      </c>
      <c r="I203" s="495">
        <v>0</v>
      </c>
      <c r="J203" s="495">
        <f>SUM(H203:I203)</f>
        <v>0</v>
      </c>
      <c r="K203" s="802">
        <v>0</v>
      </c>
    </row>
    <row r="204" spans="1:11" s="841" customFormat="1" ht="12" customHeight="1" x14ac:dyDescent="0.2">
      <c r="A204" s="843"/>
      <c r="B204" s="659"/>
      <c r="C204" s="659"/>
      <c r="D204" s="873" t="s">
        <v>37</v>
      </c>
      <c r="E204" s="577" t="s">
        <v>175</v>
      </c>
      <c r="F204" s="842"/>
      <c r="G204" s="495">
        <v>14553568.970000001</v>
      </c>
      <c r="H204" s="495">
        <v>1388802.16</v>
      </c>
      <c r="I204" s="495">
        <v>2157878</v>
      </c>
      <c r="J204" s="495">
        <f>SUM(H204:I204)</f>
        <v>3546680.16</v>
      </c>
      <c r="K204" s="524">
        <f>[1]Sheet1!$AG$120</f>
        <v>2275500</v>
      </c>
    </row>
    <row r="205" spans="1:11" s="841" customFormat="1" ht="12" customHeight="1" x14ac:dyDescent="0.2">
      <c r="A205" s="843"/>
      <c r="B205" s="659"/>
      <c r="C205" s="659"/>
      <c r="D205" s="913" t="s">
        <v>229</v>
      </c>
      <c r="E205" s="914" t="s">
        <v>250</v>
      </c>
      <c r="F205" s="842"/>
      <c r="G205" s="495">
        <v>559360.80000000005</v>
      </c>
      <c r="H205" s="495">
        <v>130200</v>
      </c>
      <c r="I205" s="495">
        <v>69800</v>
      </c>
      <c r="J205" s="495">
        <f t="shared" ref="J205:J215" si="8">SUM(H205:I205)</f>
        <v>200000</v>
      </c>
      <c r="K205" s="524">
        <f>[1]Sheet1!AG122</f>
        <v>500000</v>
      </c>
    </row>
    <row r="206" spans="1:11" s="841" customFormat="1" ht="12" customHeight="1" x14ac:dyDescent="0.2">
      <c r="A206" s="843"/>
      <c r="B206" s="659"/>
      <c r="C206" s="659"/>
      <c r="D206" s="873" t="s">
        <v>230</v>
      </c>
      <c r="E206" s="914" t="s">
        <v>251</v>
      </c>
      <c r="F206" s="842"/>
      <c r="G206" s="495">
        <v>0</v>
      </c>
      <c r="H206" s="495">
        <v>0</v>
      </c>
      <c r="I206" s="495">
        <v>140000</v>
      </c>
      <c r="J206" s="495">
        <f t="shared" si="8"/>
        <v>140000</v>
      </c>
      <c r="K206" s="524">
        <f>[1]Sheet1!AG123</f>
        <v>140000</v>
      </c>
    </row>
    <row r="207" spans="1:11" s="841" customFormat="1" ht="12" customHeight="1" x14ac:dyDescent="0.2">
      <c r="A207" s="843"/>
      <c r="B207" s="659"/>
      <c r="C207" s="659"/>
      <c r="D207" s="873" t="s">
        <v>665</v>
      </c>
      <c r="E207" s="914" t="s">
        <v>252</v>
      </c>
      <c r="F207" s="842"/>
      <c r="G207" s="495">
        <v>0</v>
      </c>
      <c r="H207" s="495">
        <v>0</v>
      </c>
      <c r="I207" s="495">
        <v>0</v>
      </c>
      <c r="J207" s="495">
        <f t="shared" si="8"/>
        <v>0</v>
      </c>
      <c r="K207" s="524">
        <f>[1]Sheet1!AG124</f>
        <v>500000</v>
      </c>
    </row>
    <row r="208" spans="1:11" s="841" customFormat="1" ht="12" customHeight="1" x14ac:dyDescent="0.2">
      <c r="A208" s="843"/>
      <c r="B208" s="659"/>
      <c r="C208" s="659"/>
      <c r="D208" s="873" t="s">
        <v>231</v>
      </c>
      <c r="E208" s="914" t="s">
        <v>253</v>
      </c>
      <c r="F208" s="842"/>
      <c r="G208" s="495">
        <v>1000000</v>
      </c>
      <c r="H208" s="495">
        <v>1000000</v>
      </c>
      <c r="I208" s="495">
        <v>0</v>
      </c>
      <c r="J208" s="495">
        <f t="shared" si="8"/>
        <v>1000000</v>
      </c>
      <c r="K208" s="524">
        <f>[1]Sheet1!AG125</f>
        <v>700000</v>
      </c>
    </row>
    <row r="209" spans="1:11" s="841" customFormat="1" ht="12" customHeight="1" x14ac:dyDescent="0.2">
      <c r="A209" s="843"/>
      <c r="B209" s="659"/>
      <c r="C209" s="659"/>
      <c r="D209" s="873" t="s">
        <v>232</v>
      </c>
      <c r="E209" s="914" t="s">
        <v>254</v>
      </c>
      <c r="F209" s="842"/>
      <c r="G209" s="495">
        <v>0</v>
      </c>
      <c r="H209" s="495">
        <v>0</v>
      </c>
      <c r="I209" s="495">
        <v>100000</v>
      </c>
      <c r="J209" s="495">
        <f t="shared" si="8"/>
        <v>100000</v>
      </c>
      <c r="K209" s="524">
        <f>[1]Sheet1!AG126</f>
        <v>150000</v>
      </c>
    </row>
    <row r="210" spans="1:11" s="841" customFormat="1" ht="12" customHeight="1" x14ac:dyDescent="0.2">
      <c r="A210" s="843"/>
      <c r="B210" s="659"/>
      <c r="C210" s="659"/>
      <c r="D210" s="873" t="s">
        <v>233</v>
      </c>
      <c r="E210" s="914" t="s">
        <v>255</v>
      </c>
      <c r="F210" s="842"/>
      <c r="G210" s="495">
        <v>0</v>
      </c>
      <c r="H210" s="495">
        <v>0</v>
      </c>
      <c r="I210" s="495">
        <v>500000</v>
      </c>
      <c r="J210" s="495">
        <f t="shared" si="8"/>
        <v>500000</v>
      </c>
      <c r="K210" s="524">
        <f>[1]Sheet1!AG127</f>
        <v>500000</v>
      </c>
    </row>
    <row r="211" spans="1:11" s="841" customFormat="1" ht="12" customHeight="1" x14ac:dyDescent="0.2">
      <c r="A211" s="843"/>
      <c r="B211" s="659"/>
      <c r="C211" s="659"/>
      <c r="D211" s="873" t="s">
        <v>304</v>
      </c>
      <c r="E211" s="914" t="s">
        <v>256</v>
      </c>
      <c r="F211" s="842"/>
      <c r="G211" s="495">
        <v>48850</v>
      </c>
      <c r="H211" s="495">
        <v>0</v>
      </c>
      <c r="I211" s="495">
        <v>150000</v>
      </c>
      <c r="J211" s="495">
        <f t="shared" si="8"/>
        <v>150000</v>
      </c>
      <c r="K211" s="524">
        <f>[1]Sheet1!AG128</f>
        <v>150000</v>
      </c>
    </row>
    <row r="212" spans="1:11" s="841" customFormat="1" ht="12" customHeight="1" x14ac:dyDescent="0.2">
      <c r="A212" s="843"/>
      <c r="B212" s="659"/>
      <c r="C212" s="659"/>
      <c r="D212" s="913" t="s">
        <v>222</v>
      </c>
      <c r="E212" s="914" t="s">
        <v>345</v>
      </c>
      <c r="F212" s="842"/>
      <c r="G212" s="495">
        <v>1328807.3</v>
      </c>
      <c r="H212" s="495">
        <v>704701.3</v>
      </c>
      <c r="I212" s="495">
        <v>1295298.7</v>
      </c>
      <c r="J212" s="495">
        <f t="shared" si="8"/>
        <v>2000000</v>
      </c>
      <c r="K212" s="524">
        <f>[1]Sheet1!AG129</f>
        <v>1260000</v>
      </c>
    </row>
    <row r="213" spans="1:11" s="841" customFormat="1" ht="12" customHeight="1" x14ac:dyDescent="0.2">
      <c r="A213" s="843"/>
      <c r="B213" s="659"/>
      <c r="C213" s="659"/>
      <c r="D213" s="913" t="s">
        <v>430</v>
      </c>
      <c r="E213" s="914" t="s">
        <v>348</v>
      </c>
      <c r="F213" s="842"/>
      <c r="G213" s="495">
        <v>0</v>
      </c>
      <c r="H213" s="495">
        <v>0</v>
      </c>
      <c r="I213" s="495">
        <v>100000</v>
      </c>
      <c r="J213" s="495">
        <f t="shared" si="8"/>
        <v>100000</v>
      </c>
      <c r="K213" s="524">
        <f>[1]Sheet1!AG130</f>
        <v>200000</v>
      </c>
    </row>
    <row r="214" spans="1:11" s="841" customFormat="1" ht="12" customHeight="1" x14ac:dyDescent="0.2">
      <c r="A214" s="843"/>
      <c r="B214" s="659"/>
      <c r="C214" s="659"/>
      <c r="D214" s="913" t="s">
        <v>431</v>
      </c>
      <c r="E214" s="914" t="s">
        <v>569</v>
      </c>
      <c r="F214" s="842"/>
      <c r="G214" s="495">
        <v>0</v>
      </c>
      <c r="H214" s="495">
        <v>0</v>
      </c>
      <c r="I214" s="495">
        <v>100000</v>
      </c>
      <c r="J214" s="495">
        <f t="shared" si="8"/>
        <v>100000</v>
      </c>
      <c r="K214" s="524">
        <f>[1]Sheet1!AG131</f>
        <v>200000</v>
      </c>
    </row>
    <row r="215" spans="1:11" s="841" customFormat="1" ht="12" customHeight="1" x14ac:dyDescent="0.2">
      <c r="A215" s="843"/>
      <c r="B215" s="659"/>
      <c r="C215" s="659"/>
      <c r="D215" s="913" t="s">
        <v>1028</v>
      </c>
      <c r="E215" s="914" t="s">
        <v>846</v>
      </c>
      <c r="F215" s="842"/>
      <c r="G215" s="495">
        <v>0</v>
      </c>
      <c r="H215" s="495">
        <v>0</v>
      </c>
      <c r="I215" s="495">
        <v>50000</v>
      </c>
      <c r="J215" s="495">
        <f t="shared" si="8"/>
        <v>50000</v>
      </c>
      <c r="K215" s="524">
        <f>[1]Sheet1!AG132</f>
        <v>50000</v>
      </c>
    </row>
    <row r="216" spans="1:11" s="841" customFormat="1" ht="12" customHeight="1" x14ac:dyDescent="0.2">
      <c r="A216" s="843"/>
      <c r="B216" s="659"/>
      <c r="C216" s="659"/>
      <c r="D216" s="913" t="s">
        <v>1029</v>
      </c>
      <c r="E216" s="914" t="s">
        <v>1030</v>
      </c>
      <c r="F216" s="842"/>
      <c r="G216" s="495">
        <v>0</v>
      </c>
      <c r="H216" s="495">
        <v>0</v>
      </c>
      <c r="I216" s="495">
        <v>60000</v>
      </c>
      <c r="J216" s="495">
        <f>SUM(H216:I216)</f>
        <v>60000</v>
      </c>
      <c r="K216" s="524">
        <f>[1]Sheet1!AG133</f>
        <v>60000</v>
      </c>
    </row>
    <row r="217" spans="1:11" s="841" customFormat="1" ht="12" customHeight="1" x14ac:dyDescent="0.25">
      <c r="A217" s="843"/>
      <c r="B217" s="659"/>
      <c r="C217" s="659"/>
      <c r="D217" s="405" t="s">
        <v>688</v>
      </c>
      <c r="E217" s="914" t="s">
        <v>263</v>
      </c>
      <c r="F217" s="842"/>
      <c r="G217" s="495">
        <v>0</v>
      </c>
      <c r="H217" s="495">
        <v>0</v>
      </c>
      <c r="I217" s="495">
        <v>0</v>
      </c>
      <c r="J217" s="495">
        <f>SUM(H217:I217)</f>
        <v>0</v>
      </c>
      <c r="K217" s="524">
        <f>[1]Sheet1!AG134</f>
        <v>100000</v>
      </c>
    </row>
    <row r="218" spans="1:11" s="841" customFormat="1" ht="12" customHeight="1" x14ac:dyDescent="0.25">
      <c r="A218" s="843"/>
      <c r="B218" s="659"/>
      <c r="C218" s="659"/>
      <c r="D218" s="405" t="s">
        <v>1031</v>
      </c>
      <c r="E218" s="914" t="s">
        <v>270</v>
      </c>
      <c r="F218" s="842"/>
      <c r="G218" s="495">
        <v>0</v>
      </c>
      <c r="H218" s="495">
        <v>0</v>
      </c>
      <c r="I218" s="495">
        <v>0</v>
      </c>
      <c r="J218" s="495">
        <f>SUM(H218:I218)</f>
        <v>0</v>
      </c>
      <c r="K218" s="524">
        <f>[1]Sheet1!AG135</f>
        <v>30000</v>
      </c>
    </row>
    <row r="219" spans="1:11" s="841" customFormat="1" ht="12" customHeight="1" x14ac:dyDescent="0.2">
      <c r="A219" s="843"/>
      <c r="B219" s="659"/>
      <c r="C219" s="659"/>
      <c r="D219" s="873" t="s">
        <v>1032</v>
      </c>
      <c r="E219" s="914" t="s">
        <v>1033</v>
      </c>
      <c r="F219" s="842"/>
      <c r="G219" s="495">
        <v>67500</v>
      </c>
      <c r="H219" s="495">
        <v>0</v>
      </c>
      <c r="I219" s="495">
        <v>80000</v>
      </c>
      <c r="J219" s="495">
        <f>SUM(H219:I219)</f>
        <v>80000</v>
      </c>
      <c r="K219" s="524">
        <f>[1]Sheet1!AG136</f>
        <v>80000</v>
      </c>
    </row>
    <row r="220" spans="1:11" s="841" customFormat="1" ht="12" customHeight="1" x14ac:dyDescent="0.2">
      <c r="A220" s="843"/>
      <c r="B220" s="659"/>
      <c r="C220" s="659"/>
      <c r="D220" s="915" t="s">
        <v>1034</v>
      </c>
      <c r="E220" s="577"/>
      <c r="F220" s="842"/>
      <c r="G220" s="495">
        <v>46720</v>
      </c>
      <c r="H220" s="495">
        <v>0</v>
      </c>
      <c r="I220" s="495">
        <v>50000</v>
      </c>
      <c r="J220" s="495">
        <f>SUM(H220:I220)</f>
        <v>50000</v>
      </c>
      <c r="K220" s="524">
        <v>0</v>
      </c>
    </row>
    <row r="221" spans="1:11" s="841" customFormat="1" ht="12" customHeight="1" x14ac:dyDescent="0.25">
      <c r="A221" s="843"/>
      <c r="B221" s="659"/>
      <c r="C221" s="659"/>
      <c r="D221" s="916" t="s">
        <v>533</v>
      </c>
      <c r="E221" s="914" t="s">
        <v>1035</v>
      </c>
      <c r="F221" s="842"/>
      <c r="G221" s="495">
        <v>0</v>
      </c>
      <c r="H221" s="495">
        <v>0</v>
      </c>
      <c r="I221" s="495">
        <v>0</v>
      </c>
      <c r="J221" s="495">
        <f t="shared" ref="J221:J284" si="9">SUM(H221:I221)</f>
        <v>0</v>
      </c>
      <c r="K221" s="491">
        <f>[1]Sheet1!AG138</f>
        <v>25000</v>
      </c>
    </row>
    <row r="222" spans="1:11" s="841" customFormat="1" ht="12" customHeight="1" x14ac:dyDescent="0.25">
      <c r="A222" s="843"/>
      <c r="B222" s="659"/>
      <c r="C222" s="659"/>
      <c r="D222" s="916" t="s">
        <v>644</v>
      </c>
      <c r="E222" s="914" t="s">
        <v>271</v>
      </c>
      <c r="F222" s="842"/>
      <c r="G222" s="495"/>
      <c r="H222" s="495"/>
      <c r="I222" s="495"/>
      <c r="J222" s="495"/>
      <c r="K222" s="491">
        <f>[1]Sheet1!AG139</f>
        <v>25000</v>
      </c>
    </row>
    <row r="223" spans="1:11" s="841" customFormat="1" ht="12" customHeight="1" x14ac:dyDescent="0.25">
      <c r="A223" s="843"/>
      <c r="B223" s="659"/>
      <c r="C223" s="659"/>
      <c r="D223" s="916" t="s">
        <v>534</v>
      </c>
      <c r="E223" s="914" t="s">
        <v>272</v>
      </c>
      <c r="F223" s="842"/>
      <c r="G223" s="495">
        <v>0</v>
      </c>
      <c r="H223" s="495">
        <v>0</v>
      </c>
      <c r="I223" s="495">
        <v>0</v>
      </c>
      <c r="J223" s="495">
        <f t="shared" si="9"/>
        <v>0</v>
      </c>
      <c r="K223" s="491">
        <f>[1]Sheet1!AG140</f>
        <v>25000</v>
      </c>
    </row>
    <row r="224" spans="1:11" s="841" customFormat="1" ht="12" customHeight="1" x14ac:dyDescent="0.25">
      <c r="A224" s="843"/>
      <c r="B224" s="659"/>
      <c r="C224" s="659"/>
      <c r="D224" s="916" t="s">
        <v>535</v>
      </c>
      <c r="E224" s="914" t="s">
        <v>273</v>
      </c>
      <c r="F224" s="842"/>
      <c r="G224" s="495">
        <v>0</v>
      </c>
      <c r="H224" s="495">
        <v>0</v>
      </c>
      <c r="I224" s="495">
        <v>0</v>
      </c>
      <c r="J224" s="495">
        <f t="shared" si="9"/>
        <v>0</v>
      </c>
      <c r="K224" s="491">
        <f>[1]Sheet1!AG141</f>
        <v>25000</v>
      </c>
    </row>
    <row r="225" spans="1:11" s="841" customFormat="1" ht="12" customHeight="1" x14ac:dyDescent="0.2">
      <c r="A225" s="843"/>
      <c r="B225" s="659"/>
      <c r="C225" s="659"/>
      <c r="D225" s="913" t="s">
        <v>633</v>
      </c>
      <c r="E225" s="914" t="s">
        <v>274</v>
      </c>
      <c r="F225" s="842"/>
      <c r="G225" s="495">
        <v>0</v>
      </c>
      <c r="H225" s="495">
        <v>0</v>
      </c>
      <c r="I225" s="495">
        <v>0</v>
      </c>
      <c r="J225" s="495">
        <f t="shared" si="9"/>
        <v>0</v>
      </c>
      <c r="K225" s="524">
        <f>[1]Sheet1!AG142</f>
        <v>25000</v>
      </c>
    </row>
    <row r="226" spans="1:11" s="841" customFormat="1" ht="12" customHeight="1" x14ac:dyDescent="0.2">
      <c r="A226" s="843"/>
      <c r="B226" s="659"/>
      <c r="C226" s="659"/>
      <c r="D226" s="913" t="s">
        <v>634</v>
      </c>
      <c r="E226" s="914" t="s">
        <v>275</v>
      </c>
      <c r="F226" s="842"/>
      <c r="G226" s="495">
        <v>0</v>
      </c>
      <c r="H226" s="495">
        <v>0</v>
      </c>
      <c r="I226" s="495">
        <v>0</v>
      </c>
      <c r="J226" s="495">
        <f t="shared" si="9"/>
        <v>0</v>
      </c>
      <c r="K226" s="524">
        <f>[1]Sheet1!AG143</f>
        <v>10000</v>
      </c>
    </row>
    <row r="227" spans="1:11" s="841" customFormat="1" ht="12" customHeight="1" x14ac:dyDescent="0.2">
      <c r="A227" s="843"/>
      <c r="B227" s="659"/>
      <c r="C227" s="659"/>
      <c r="D227" s="913" t="s">
        <v>1036</v>
      </c>
      <c r="E227" s="914" t="s">
        <v>325</v>
      </c>
      <c r="F227" s="842"/>
      <c r="G227" s="495">
        <v>25000</v>
      </c>
      <c r="H227" s="495">
        <v>0</v>
      </c>
      <c r="I227" s="495">
        <v>25000</v>
      </c>
      <c r="J227" s="495">
        <f t="shared" si="9"/>
        <v>25000</v>
      </c>
      <c r="K227" s="524">
        <f>[1]Sheet1!AG144</f>
        <v>25000</v>
      </c>
    </row>
    <row r="228" spans="1:11" s="841" customFormat="1" ht="12" customHeight="1" x14ac:dyDescent="0.2">
      <c r="A228" s="843"/>
      <c r="B228" s="659"/>
      <c r="C228" s="659"/>
      <c r="D228" s="913" t="s">
        <v>1037</v>
      </c>
      <c r="E228" s="914" t="s">
        <v>326</v>
      </c>
      <c r="F228" s="842"/>
      <c r="G228" s="495">
        <v>25000</v>
      </c>
      <c r="H228" s="495">
        <v>0</v>
      </c>
      <c r="I228" s="495">
        <v>25000</v>
      </c>
      <c r="J228" s="495">
        <f t="shared" si="9"/>
        <v>25000</v>
      </c>
      <c r="K228" s="524">
        <f>[1]Sheet1!AG145</f>
        <v>25000</v>
      </c>
    </row>
    <row r="229" spans="1:11" s="841" customFormat="1" ht="12" customHeight="1" x14ac:dyDescent="0.2">
      <c r="A229" s="843"/>
      <c r="B229" s="659"/>
      <c r="C229" s="659"/>
      <c r="D229" s="913" t="s">
        <v>1038</v>
      </c>
      <c r="E229" s="914" t="s">
        <v>327</v>
      </c>
      <c r="F229" s="842"/>
      <c r="G229" s="495">
        <v>0</v>
      </c>
      <c r="H229" s="495">
        <v>0</v>
      </c>
      <c r="I229" s="495">
        <v>300000</v>
      </c>
      <c r="J229" s="495">
        <f t="shared" si="9"/>
        <v>300000</v>
      </c>
      <c r="K229" s="524">
        <f>[1]Sheet1!AG146</f>
        <v>300000</v>
      </c>
    </row>
    <row r="230" spans="1:11" s="841" customFormat="1" ht="12" customHeight="1" x14ac:dyDescent="0.2">
      <c r="A230" s="843"/>
      <c r="B230" s="659"/>
      <c r="C230" s="659"/>
      <c r="D230" s="913" t="s">
        <v>1039</v>
      </c>
      <c r="E230" s="914" t="s">
        <v>328</v>
      </c>
      <c r="F230" s="842"/>
      <c r="G230" s="495">
        <v>287522.34000000003</v>
      </c>
      <c r="H230" s="495">
        <v>272522.34000000003</v>
      </c>
      <c r="I230" s="495">
        <v>27477.66</v>
      </c>
      <c r="J230" s="495">
        <f t="shared" si="9"/>
        <v>300000</v>
      </c>
      <c r="K230" s="524">
        <f>[1]Sheet1!AG147</f>
        <v>300000</v>
      </c>
    </row>
    <row r="231" spans="1:11" s="841" customFormat="1" ht="12" customHeight="1" x14ac:dyDescent="0.2">
      <c r="A231" s="843" t="s">
        <v>50</v>
      </c>
      <c r="B231" s="659"/>
      <c r="C231" s="659"/>
      <c r="D231" s="913" t="s">
        <v>1040</v>
      </c>
      <c r="E231" s="914" t="s">
        <v>329</v>
      </c>
      <c r="F231" s="842"/>
      <c r="G231" s="495">
        <v>0</v>
      </c>
      <c r="H231" s="495">
        <v>0</v>
      </c>
      <c r="I231" s="495">
        <v>50000</v>
      </c>
      <c r="J231" s="495">
        <f t="shared" si="9"/>
        <v>50000</v>
      </c>
      <c r="K231" s="524">
        <f>[1]Sheet1!AG148</f>
        <v>0</v>
      </c>
    </row>
    <row r="232" spans="1:11" s="841" customFormat="1" ht="12" customHeight="1" x14ac:dyDescent="0.2">
      <c r="A232" s="843"/>
      <c r="B232" s="659"/>
      <c r="C232" s="659"/>
      <c r="D232" s="913" t="s">
        <v>635</v>
      </c>
      <c r="E232" s="914" t="s">
        <v>330</v>
      </c>
      <c r="F232" s="842"/>
      <c r="G232" s="495">
        <v>0</v>
      </c>
      <c r="H232" s="495">
        <v>0</v>
      </c>
      <c r="I232" s="495">
        <v>0</v>
      </c>
      <c r="J232" s="495">
        <f t="shared" si="9"/>
        <v>0</v>
      </c>
      <c r="K232" s="524">
        <f>[1]Sheet1!AG149</f>
        <v>25000</v>
      </c>
    </row>
    <row r="233" spans="1:11" s="841" customFormat="1" ht="12" customHeight="1" x14ac:dyDescent="0.2">
      <c r="A233" s="843"/>
      <c r="B233" s="659"/>
      <c r="C233" s="659"/>
      <c r="D233" s="913" t="s">
        <v>636</v>
      </c>
      <c r="E233" s="914" t="s">
        <v>410</v>
      </c>
      <c r="F233" s="842"/>
      <c r="G233" s="495">
        <v>0</v>
      </c>
      <c r="H233" s="495">
        <v>0</v>
      </c>
      <c r="I233" s="495">
        <v>0</v>
      </c>
      <c r="J233" s="495">
        <f t="shared" si="9"/>
        <v>0</v>
      </c>
      <c r="K233" s="524">
        <f>[1]Sheet1!AG150</f>
        <v>25000</v>
      </c>
    </row>
    <row r="234" spans="1:11" s="841" customFormat="1" ht="12" customHeight="1" x14ac:dyDescent="0.2">
      <c r="A234" s="843"/>
      <c r="B234" s="659"/>
      <c r="C234" s="659"/>
      <c r="D234" s="913" t="s">
        <v>1041</v>
      </c>
      <c r="E234" s="914" t="s">
        <v>350</v>
      </c>
      <c r="F234" s="842"/>
      <c r="G234" s="495">
        <v>0</v>
      </c>
      <c r="H234" s="495">
        <v>0</v>
      </c>
      <c r="I234" s="495">
        <v>0</v>
      </c>
      <c r="J234" s="495">
        <f t="shared" si="9"/>
        <v>0</v>
      </c>
      <c r="K234" s="524">
        <f>[1]Sheet1!AG151</f>
        <v>25000</v>
      </c>
    </row>
    <row r="235" spans="1:11" s="841" customFormat="1" ht="12" customHeight="1" x14ac:dyDescent="0.2">
      <c r="A235" s="843"/>
      <c r="B235" s="659"/>
      <c r="C235" s="659"/>
      <c r="D235" s="913" t="s">
        <v>1042</v>
      </c>
      <c r="E235" s="914" t="s">
        <v>411</v>
      </c>
      <c r="F235" s="842"/>
      <c r="G235" s="495">
        <v>0</v>
      </c>
      <c r="H235" s="495">
        <v>0</v>
      </c>
      <c r="I235" s="495">
        <v>0</v>
      </c>
      <c r="J235" s="495">
        <f t="shared" si="9"/>
        <v>0</v>
      </c>
      <c r="K235" s="524">
        <f>[1]Sheet1!AG152</f>
        <v>100000</v>
      </c>
    </row>
    <row r="236" spans="1:11" s="841" customFormat="1" ht="12" customHeight="1" x14ac:dyDescent="0.2">
      <c r="A236" s="843"/>
      <c r="B236" s="659"/>
      <c r="C236" s="659"/>
      <c r="D236" s="913" t="s">
        <v>638</v>
      </c>
      <c r="E236" s="914" t="s">
        <v>412</v>
      </c>
      <c r="F236" s="842"/>
      <c r="G236" s="495">
        <v>0</v>
      </c>
      <c r="H236" s="495">
        <v>0</v>
      </c>
      <c r="I236" s="495">
        <v>0</v>
      </c>
      <c r="J236" s="495">
        <f t="shared" si="9"/>
        <v>0</v>
      </c>
      <c r="K236" s="524">
        <f>[1]Sheet1!AG153</f>
        <v>25000</v>
      </c>
    </row>
    <row r="237" spans="1:11" s="841" customFormat="1" ht="12" customHeight="1" x14ac:dyDescent="0.2">
      <c r="A237" s="843"/>
      <c r="B237" s="659"/>
      <c r="C237" s="659"/>
      <c r="D237" s="913" t="s">
        <v>639</v>
      </c>
      <c r="E237" s="914" t="s">
        <v>481</v>
      </c>
      <c r="F237" s="842"/>
      <c r="G237" s="495">
        <v>0</v>
      </c>
      <c r="H237" s="495">
        <v>0</v>
      </c>
      <c r="I237" s="495">
        <v>0</v>
      </c>
      <c r="J237" s="495">
        <f t="shared" si="9"/>
        <v>0</v>
      </c>
      <c r="K237" s="524">
        <f>[1]Sheet1!AG154</f>
        <v>25000</v>
      </c>
    </row>
    <row r="238" spans="1:11" s="841" customFormat="1" ht="12" customHeight="1" x14ac:dyDescent="0.2">
      <c r="A238" s="843"/>
      <c r="B238" s="659"/>
      <c r="C238" s="659"/>
      <c r="D238" s="913" t="s">
        <v>1043</v>
      </c>
      <c r="E238" s="914" t="s">
        <v>414</v>
      </c>
      <c r="F238" s="842"/>
      <c r="G238" s="495">
        <v>46750</v>
      </c>
      <c r="H238" s="495">
        <v>26750</v>
      </c>
      <c r="I238" s="495">
        <v>43250</v>
      </c>
      <c r="J238" s="495">
        <f t="shared" si="9"/>
        <v>70000</v>
      </c>
      <c r="K238" s="524">
        <f>[1]Sheet1!AG155</f>
        <v>100000</v>
      </c>
    </row>
    <row r="239" spans="1:11" s="841" customFormat="1" ht="12" customHeight="1" x14ac:dyDescent="0.2">
      <c r="A239" s="843"/>
      <c r="B239" s="659"/>
      <c r="C239" s="659"/>
      <c r="D239" s="913" t="s">
        <v>1044</v>
      </c>
      <c r="E239" s="914" t="s">
        <v>415</v>
      </c>
      <c r="F239" s="842"/>
      <c r="G239" s="495">
        <v>25000</v>
      </c>
      <c r="H239" s="495">
        <v>0</v>
      </c>
      <c r="I239" s="495">
        <v>20000</v>
      </c>
      <c r="J239" s="495">
        <f t="shared" si="9"/>
        <v>20000</v>
      </c>
      <c r="K239" s="524">
        <f>[1]Sheet1!AG156</f>
        <v>20000</v>
      </c>
    </row>
    <row r="240" spans="1:11" s="841" customFormat="1" ht="12" customHeight="1" x14ac:dyDescent="0.2">
      <c r="A240" s="843"/>
      <c r="B240" s="659"/>
      <c r="C240" s="659"/>
      <c r="D240" s="913" t="s">
        <v>1045</v>
      </c>
      <c r="E240" s="914" t="s">
        <v>416</v>
      </c>
      <c r="F240" s="842"/>
      <c r="G240" s="495">
        <v>0</v>
      </c>
      <c r="H240" s="495">
        <v>0</v>
      </c>
      <c r="I240" s="495">
        <v>25000</v>
      </c>
      <c r="J240" s="495">
        <f t="shared" si="9"/>
        <v>25000</v>
      </c>
      <c r="K240" s="524">
        <f>[1]Sheet1!AG157</f>
        <v>25000</v>
      </c>
    </row>
    <row r="241" spans="1:11" s="841" customFormat="1" ht="12" customHeight="1" x14ac:dyDescent="0.2">
      <c r="A241" s="843"/>
      <c r="B241" s="659"/>
      <c r="C241" s="659"/>
      <c r="D241" s="913" t="s">
        <v>389</v>
      </c>
      <c r="E241" s="914" t="s">
        <v>417</v>
      </c>
      <c r="F241" s="842"/>
      <c r="G241" s="495">
        <v>0</v>
      </c>
      <c r="H241" s="495">
        <v>0</v>
      </c>
      <c r="I241" s="495">
        <v>25000</v>
      </c>
      <c r="J241" s="495">
        <f t="shared" si="9"/>
        <v>25000</v>
      </c>
      <c r="K241" s="524">
        <f>[1]Sheet1!AG158</f>
        <v>25000</v>
      </c>
    </row>
    <row r="242" spans="1:11" s="841" customFormat="1" ht="12" customHeight="1" x14ac:dyDescent="0.2">
      <c r="A242" s="843"/>
      <c r="B242" s="659"/>
      <c r="C242" s="659"/>
      <c r="D242" s="913" t="s">
        <v>390</v>
      </c>
      <c r="E242" s="914" t="s">
        <v>480</v>
      </c>
      <c r="F242" s="842"/>
      <c r="G242" s="495">
        <v>25000</v>
      </c>
      <c r="H242" s="495">
        <v>0</v>
      </c>
      <c r="I242" s="495">
        <v>25000</v>
      </c>
      <c r="J242" s="495">
        <f t="shared" si="9"/>
        <v>25000</v>
      </c>
      <c r="K242" s="524">
        <f>[1]Sheet1!AG159</f>
        <v>25000</v>
      </c>
    </row>
    <row r="243" spans="1:11" s="841" customFormat="1" ht="12" customHeight="1" x14ac:dyDescent="0.2">
      <c r="A243" s="843"/>
      <c r="B243" s="659"/>
      <c r="C243" s="659"/>
      <c r="D243" s="913" t="s">
        <v>391</v>
      </c>
      <c r="E243" s="914" t="s">
        <v>418</v>
      </c>
      <c r="F243" s="842"/>
      <c r="G243" s="495">
        <v>25000</v>
      </c>
      <c r="H243" s="495">
        <v>0</v>
      </c>
      <c r="I243" s="495">
        <v>25000</v>
      </c>
      <c r="J243" s="495">
        <f t="shared" si="9"/>
        <v>25000</v>
      </c>
      <c r="K243" s="524">
        <f>[1]Sheet1!AG160</f>
        <v>25000</v>
      </c>
    </row>
    <row r="244" spans="1:11" s="841" customFormat="1" ht="12" customHeight="1" x14ac:dyDescent="0.2">
      <c r="A244" s="843"/>
      <c r="B244" s="659"/>
      <c r="C244" s="659"/>
      <c r="D244" s="913" t="s">
        <v>392</v>
      </c>
      <c r="E244" s="914" t="s">
        <v>419</v>
      </c>
      <c r="F244" s="842"/>
      <c r="G244" s="495">
        <v>25000</v>
      </c>
      <c r="H244" s="495">
        <v>0</v>
      </c>
      <c r="I244" s="495">
        <v>25000</v>
      </c>
      <c r="J244" s="495">
        <f t="shared" si="9"/>
        <v>25000</v>
      </c>
      <c r="K244" s="524">
        <f>[1]Sheet1!AG161</f>
        <v>35000</v>
      </c>
    </row>
    <row r="245" spans="1:11" s="841" customFormat="1" ht="12" customHeight="1" x14ac:dyDescent="0.2">
      <c r="A245" s="843"/>
      <c r="B245" s="659"/>
      <c r="C245" s="659"/>
      <c r="D245" s="913" t="s">
        <v>393</v>
      </c>
      <c r="E245" s="914" t="s">
        <v>420</v>
      </c>
      <c r="F245" s="842"/>
      <c r="G245" s="495">
        <v>0</v>
      </c>
      <c r="H245" s="495">
        <v>0</v>
      </c>
      <c r="I245" s="495">
        <v>25000</v>
      </c>
      <c r="J245" s="495">
        <f t="shared" si="9"/>
        <v>25000</v>
      </c>
      <c r="K245" s="524">
        <f>[1]Sheet1!AG162</f>
        <v>25000</v>
      </c>
    </row>
    <row r="246" spans="1:11" s="841" customFormat="1" ht="12" customHeight="1" x14ac:dyDescent="0.2">
      <c r="A246" s="843"/>
      <c r="B246" s="659"/>
      <c r="C246" s="659"/>
      <c r="D246" s="913" t="s">
        <v>394</v>
      </c>
      <c r="E246" s="914" t="s">
        <v>421</v>
      </c>
      <c r="F246" s="842"/>
      <c r="G246" s="495">
        <v>25000</v>
      </c>
      <c r="H246" s="495">
        <v>0</v>
      </c>
      <c r="I246" s="495">
        <v>25000</v>
      </c>
      <c r="J246" s="495">
        <f t="shared" si="9"/>
        <v>25000</v>
      </c>
      <c r="K246" s="524">
        <f>[1]Sheet1!AG163</f>
        <v>25000</v>
      </c>
    </row>
    <row r="247" spans="1:11" s="841" customFormat="1" ht="6.6" customHeight="1" x14ac:dyDescent="0.2">
      <c r="A247" s="829"/>
      <c r="B247" s="917"/>
      <c r="C247" s="917"/>
      <c r="D247" s="917"/>
      <c r="E247" s="898"/>
      <c r="F247" s="829"/>
      <c r="G247" s="664"/>
      <c r="H247" s="664"/>
      <c r="I247" s="664"/>
      <c r="J247" s="664"/>
      <c r="K247" s="918"/>
    </row>
    <row r="248" spans="1:11" ht="15.75" x14ac:dyDescent="0.3">
      <c r="K248" s="827" t="s">
        <v>1046</v>
      </c>
    </row>
    <row r="249" spans="1:11" ht="10.9" customHeight="1" x14ac:dyDescent="0.25">
      <c r="A249" s="828"/>
      <c r="B249" s="829"/>
      <c r="C249" s="829"/>
      <c r="D249" s="919"/>
      <c r="E249" s="830"/>
      <c r="F249" s="831"/>
      <c r="G249" s="831"/>
      <c r="H249" s="996" t="s">
        <v>915</v>
      </c>
      <c r="I249" s="997"/>
      <c r="J249" s="998"/>
      <c r="K249" s="678"/>
    </row>
    <row r="250" spans="1:11" ht="10.9" customHeight="1" x14ac:dyDescent="0.25">
      <c r="A250" s="1002" t="s">
        <v>916</v>
      </c>
      <c r="B250" s="1003"/>
      <c r="C250" s="1003"/>
      <c r="D250" s="1004"/>
      <c r="E250" s="1005" t="s">
        <v>16</v>
      </c>
      <c r="F250" s="832" t="s">
        <v>917</v>
      </c>
      <c r="G250" s="1006" t="s">
        <v>17</v>
      </c>
      <c r="H250" s="999"/>
      <c r="I250" s="1000"/>
      <c r="J250" s="1001"/>
      <c r="K250" s="490" t="s">
        <v>24</v>
      </c>
    </row>
    <row r="251" spans="1:11" ht="10.9" customHeight="1" x14ac:dyDescent="0.25">
      <c r="A251" s="1007"/>
      <c r="B251" s="1008"/>
      <c r="C251" s="1008"/>
      <c r="D251" s="1009"/>
      <c r="E251" s="1005"/>
      <c r="F251" s="832" t="s">
        <v>918</v>
      </c>
      <c r="G251" s="1006"/>
      <c r="H251" s="833" t="s">
        <v>20</v>
      </c>
      <c r="I251" s="833" t="s">
        <v>21</v>
      </c>
      <c r="J251" s="1010" t="s">
        <v>45</v>
      </c>
      <c r="K251" s="490" t="s">
        <v>25</v>
      </c>
    </row>
    <row r="252" spans="1:11" ht="10.9" customHeight="1" x14ac:dyDescent="0.25">
      <c r="A252" s="834"/>
      <c r="B252" s="835"/>
      <c r="C252" s="835"/>
      <c r="D252" s="920"/>
      <c r="E252" s="833"/>
      <c r="F252" s="833"/>
      <c r="G252" s="833" t="s">
        <v>18</v>
      </c>
      <c r="H252" s="833" t="s">
        <v>919</v>
      </c>
      <c r="I252" s="833" t="s">
        <v>920</v>
      </c>
      <c r="J252" s="1005"/>
      <c r="K252" s="490"/>
    </row>
    <row r="253" spans="1:11" ht="10.9" customHeight="1" x14ac:dyDescent="0.25">
      <c r="A253" s="982" t="s">
        <v>375</v>
      </c>
      <c r="B253" s="983"/>
      <c r="C253" s="983"/>
      <c r="D253" s="984"/>
      <c r="E253" s="815" t="s">
        <v>376</v>
      </c>
      <c r="F253" s="815" t="s">
        <v>377</v>
      </c>
      <c r="G253" s="815" t="s">
        <v>378</v>
      </c>
      <c r="H253" s="815" t="s">
        <v>379</v>
      </c>
      <c r="I253" s="815" t="s">
        <v>380</v>
      </c>
      <c r="J253" s="815" t="s">
        <v>381</v>
      </c>
      <c r="K253" s="836" t="s">
        <v>921</v>
      </c>
    </row>
    <row r="254" spans="1:11" s="841" customFormat="1" ht="12" customHeight="1" x14ac:dyDescent="0.2">
      <c r="A254" s="843"/>
      <c r="B254" s="659"/>
      <c r="C254" s="659"/>
      <c r="D254" s="913" t="s">
        <v>641</v>
      </c>
      <c r="E254" s="914" t="s">
        <v>573</v>
      </c>
      <c r="F254" s="842"/>
      <c r="G254" s="495">
        <v>0</v>
      </c>
      <c r="H254" s="495">
        <v>0</v>
      </c>
      <c r="I254" s="495">
        <v>0</v>
      </c>
      <c r="J254" s="495">
        <f t="shared" si="9"/>
        <v>0</v>
      </c>
      <c r="K254" s="524">
        <f>[1]Sheet1!AG164</f>
        <v>25000</v>
      </c>
    </row>
    <row r="255" spans="1:11" s="841" customFormat="1" ht="12" customHeight="1" x14ac:dyDescent="0.2">
      <c r="A255" s="843"/>
      <c r="B255" s="659"/>
      <c r="C255" s="659"/>
      <c r="D255" s="913" t="s">
        <v>395</v>
      </c>
      <c r="E255" s="914" t="s">
        <v>574</v>
      </c>
      <c r="F255" s="842"/>
      <c r="G255" s="495">
        <v>0</v>
      </c>
      <c r="H255" s="495">
        <v>0</v>
      </c>
      <c r="I255" s="495">
        <v>25000</v>
      </c>
      <c r="J255" s="495">
        <f t="shared" si="9"/>
        <v>25000</v>
      </c>
      <c r="K255" s="524">
        <f>[1]Sheet1!AG165</f>
        <v>25000</v>
      </c>
    </row>
    <row r="256" spans="1:11" s="841" customFormat="1" ht="12" customHeight="1" x14ac:dyDescent="0.2">
      <c r="A256" s="843"/>
      <c r="B256" s="659"/>
      <c r="C256" s="659"/>
      <c r="D256" s="913" t="s">
        <v>396</v>
      </c>
      <c r="E256" s="914" t="s">
        <v>575</v>
      </c>
      <c r="F256" s="842"/>
      <c r="G256" s="495">
        <v>0</v>
      </c>
      <c r="H256" s="495">
        <v>0</v>
      </c>
      <c r="I256" s="495">
        <v>25000</v>
      </c>
      <c r="J256" s="495">
        <f t="shared" si="9"/>
        <v>25000</v>
      </c>
      <c r="K256" s="524">
        <f>[1]Sheet1!AG166</f>
        <v>25000</v>
      </c>
    </row>
    <row r="257" spans="1:11" s="841" customFormat="1" ht="12" customHeight="1" x14ac:dyDescent="0.2">
      <c r="A257" s="843"/>
      <c r="B257" s="659"/>
      <c r="C257" s="659"/>
      <c r="D257" s="913" t="s">
        <v>397</v>
      </c>
      <c r="E257" s="914" t="s">
        <v>576</v>
      </c>
      <c r="F257" s="842"/>
      <c r="G257" s="495">
        <v>25000</v>
      </c>
      <c r="H257" s="495">
        <v>0</v>
      </c>
      <c r="I257" s="495">
        <v>25000</v>
      </c>
      <c r="J257" s="495">
        <f t="shared" si="9"/>
        <v>25000</v>
      </c>
      <c r="K257" s="524">
        <f>[1]Sheet1!AG167</f>
        <v>25000</v>
      </c>
    </row>
    <row r="258" spans="1:11" s="841" customFormat="1" ht="12" customHeight="1" x14ac:dyDescent="0.2">
      <c r="A258" s="843"/>
      <c r="B258" s="659"/>
      <c r="C258" s="659"/>
      <c r="D258" s="913" t="s">
        <v>398</v>
      </c>
      <c r="E258" s="914" t="s">
        <v>577</v>
      </c>
      <c r="F258" s="842"/>
      <c r="G258" s="495">
        <v>78000</v>
      </c>
      <c r="H258" s="495">
        <v>0</v>
      </c>
      <c r="I258" s="495">
        <v>80000</v>
      </c>
      <c r="J258" s="495">
        <f t="shared" si="9"/>
        <v>80000</v>
      </c>
      <c r="K258" s="524">
        <f>[1]Sheet1!AG168</f>
        <v>80000</v>
      </c>
    </row>
    <row r="259" spans="1:11" s="841" customFormat="1" ht="12" customHeight="1" x14ac:dyDescent="0.2">
      <c r="A259" s="843"/>
      <c r="B259" s="659"/>
      <c r="C259" s="659"/>
      <c r="D259" s="913" t="s">
        <v>399</v>
      </c>
      <c r="E259" s="914" t="s">
        <v>578</v>
      </c>
      <c r="F259" s="842"/>
      <c r="G259" s="495">
        <v>25000</v>
      </c>
      <c r="H259" s="495">
        <v>0</v>
      </c>
      <c r="I259" s="495">
        <v>25000</v>
      </c>
      <c r="J259" s="495">
        <f t="shared" si="9"/>
        <v>25000</v>
      </c>
      <c r="K259" s="524">
        <f>[1]Sheet1!AG169</f>
        <v>25000</v>
      </c>
    </row>
    <row r="260" spans="1:11" s="841" customFormat="1" ht="12" customHeight="1" x14ac:dyDescent="0.2">
      <c r="A260" s="843"/>
      <c r="B260" s="659"/>
      <c r="C260" s="659"/>
      <c r="D260" s="913" t="s">
        <v>313</v>
      </c>
      <c r="E260" s="914" t="s">
        <v>579</v>
      </c>
      <c r="F260" s="842"/>
      <c r="G260" s="495">
        <v>0</v>
      </c>
      <c r="H260" s="495">
        <v>0</v>
      </c>
      <c r="I260" s="495">
        <v>20000</v>
      </c>
      <c r="J260" s="495">
        <f t="shared" si="9"/>
        <v>20000</v>
      </c>
      <c r="K260" s="524">
        <f>[1]Sheet1!AG170</f>
        <v>20000</v>
      </c>
    </row>
    <row r="261" spans="1:11" s="841" customFormat="1" ht="12" customHeight="1" x14ac:dyDescent="0.2">
      <c r="A261" s="843"/>
      <c r="B261" s="659"/>
      <c r="C261" s="659"/>
      <c r="D261" s="913" t="s">
        <v>453</v>
      </c>
      <c r="E261" s="914" t="s">
        <v>580</v>
      </c>
      <c r="F261" s="842"/>
      <c r="G261" s="495">
        <v>20000</v>
      </c>
      <c r="H261" s="495">
        <v>0</v>
      </c>
      <c r="I261" s="495">
        <v>25000</v>
      </c>
      <c r="J261" s="495">
        <f t="shared" si="9"/>
        <v>25000</v>
      </c>
      <c r="K261" s="524">
        <f>[1]Sheet1!AG171</f>
        <v>25000</v>
      </c>
    </row>
    <row r="262" spans="1:11" s="841" customFormat="1" ht="12" customHeight="1" x14ac:dyDescent="0.2">
      <c r="A262" s="843"/>
      <c r="B262" s="659"/>
      <c r="C262" s="659"/>
      <c r="D262" s="913" t="s">
        <v>454</v>
      </c>
      <c r="E262" s="914" t="s">
        <v>581</v>
      </c>
      <c r="F262" s="842"/>
      <c r="G262" s="495">
        <v>0</v>
      </c>
      <c r="H262" s="495">
        <v>0</v>
      </c>
      <c r="I262" s="495">
        <v>0</v>
      </c>
      <c r="J262" s="495">
        <f t="shared" si="9"/>
        <v>0</v>
      </c>
      <c r="K262" s="524">
        <f>[1]Sheet1!AG172</f>
        <v>25000</v>
      </c>
    </row>
    <row r="263" spans="1:11" s="841" customFormat="1" ht="12" customHeight="1" x14ac:dyDescent="0.2">
      <c r="A263" s="843"/>
      <c r="B263" s="659"/>
      <c r="C263" s="659"/>
      <c r="D263" s="913" t="s">
        <v>1047</v>
      </c>
      <c r="E263" s="914" t="s">
        <v>582</v>
      </c>
      <c r="F263" s="842"/>
      <c r="G263" s="495">
        <v>0</v>
      </c>
      <c r="H263" s="495">
        <v>0</v>
      </c>
      <c r="I263" s="495">
        <v>8522</v>
      </c>
      <c r="J263" s="495">
        <f t="shared" si="9"/>
        <v>8522</v>
      </c>
      <c r="K263" s="524">
        <f>[1]Sheet1!AG173</f>
        <v>10000</v>
      </c>
    </row>
    <row r="264" spans="1:11" s="841" customFormat="1" ht="12" customHeight="1" x14ac:dyDescent="0.2">
      <c r="A264" s="843"/>
      <c r="B264" s="659"/>
      <c r="C264" s="659"/>
      <c r="D264" s="913" t="s">
        <v>456</v>
      </c>
      <c r="E264" s="914" t="s">
        <v>492</v>
      </c>
      <c r="F264" s="842"/>
      <c r="G264" s="495">
        <v>0</v>
      </c>
      <c r="H264" s="495">
        <v>0</v>
      </c>
      <c r="I264" s="495">
        <v>25000</v>
      </c>
      <c r="J264" s="495">
        <f t="shared" si="9"/>
        <v>25000</v>
      </c>
      <c r="K264" s="524">
        <f>[1]Sheet1!AG174</f>
        <v>25000</v>
      </c>
    </row>
    <row r="265" spans="1:11" s="841" customFormat="1" ht="12" customHeight="1" x14ac:dyDescent="0.2">
      <c r="A265" s="843"/>
      <c r="B265" s="659"/>
      <c r="C265" s="659"/>
      <c r="D265" s="913" t="s">
        <v>1048</v>
      </c>
      <c r="E265" s="914" t="s">
        <v>583</v>
      </c>
      <c r="F265" s="842"/>
      <c r="G265" s="495">
        <v>0</v>
      </c>
      <c r="H265" s="495">
        <v>0</v>
      </c>
      <c r="I265" s="495">
        <v>0</v>
      </c>
      <c r="J265" s="495">
        <f t="shared" si="9"/>
        <v>0</v>
      </c>
      <c r="K265" s="524">
        <f>[1]Sheet1!AG175</f>
        <v>380000</v>
      </c>
    </row>
    <row r="266" spans="1:11" s="841" customFormat="1" ht="12" customHeight="1" x14ac:dyDescent="0.2">
      <c r="A266" s="843"/>
      <c r="B266" s="659"/>
      <c r="C266" s="659"/>
      <c r="D266" s="921" t="s">
        <v>1049</v>
      </c>
      <c r="E266" s="914" t="s">
        <v>584</v>
      </c>
      <c r="F266" s="842"/>
      <c r="G266" s="495">
        <v>0</v>
      </c>
      <c r="H266" s="495">
        <v>0</v>
      </c>
      <c r="I266" s="495">
        <v>0</v>
      </c>
      <c r="J266" s="495">
        <f t="shared" si="9"/>
        <v>0</v>
      </c>
      <c r="K266" s="524">
        <f>[1]Sheet1!AG176</f>
        <v>25000</v>
      </c>
    </row>
    <row r="267" spans="1:11" s="841" customFormat="1" ht="12" customHeight="1" x14ac:dyDescent="0.2">
      <c r="A267" s="843"/>
      <c r="B267" s="659"/>
      <c r="C267" s="659"/>
      <c r="D267" s="921" t="s">
        <v>1050</v>
      </c>
      <c r="E267" s="914" t="s">
        <v>585</v>
      </c>
      <c r="F267" s="842"/>
      <c r="G267" s="495">
        <v>0</v>
      </c>
      <c r="H267" s="495">
        <v>0</v>
      </c>
      <c r="I267" s="495">
        <v>0</v>
      </c>
      <c r="J267" s="495">
        <f t="shared" si="9"/>
        <v>0</v>
      </c>
      <c r="K267" s="524">
        <f>[1]Sheet1!AG177</f>
        <v>100000</v>
      </c>
    </row>
    <row r="268" spans="1:11" s="841" customFormat="1" ht="12" customHeight="1" x14ac:dyDescent="0.2">
      <c r="A268" s="843"/>
      <c r="B268" s="659"/>
      <c r="C268" s="659"/>
      <c r="D268" s="913" t="s">
        <v>537</v>
      </c>
      <c r="E268" s="914" t="s">
        <v>586</v>
      </c>
      <c r="F268" s="842"/>
      <c r="G268" s="495">
        <v>0</v>
      </c>
      <c r="H268" s="495">
        <v>0</v>
      </c>
      <c r="I268" s="495">
        <v>0</v>
      </c>
      <c r="J268" s="495">
        <f t="shared" si="9"/>
        <v>0</v>
      </c>
      <c r="K268" s="524">
        <f>[1]Sheet1!AG178</f>
        <v>20000</v>
      </c>
    </row>
    <row r="269" spans="1:11" s="841" customFormat="1" ht="12" customHeight="1" x14ac:dyDescent="0.2">
      <c r="A269" s="843"/>
      <c r="B269" s="659"/>
      <c r="C269" s="659"/>
      <c r="D269" s="915" t="s">
        <v>266</v>
      </c>
      <c r="E269" s="577" t="s">
        <v>175</v>
      </c>
      <c r="F269" s="842"/>
      <c r="G269" s="495">
        <v>0</v>
      </c>
      <c r="H269" s="495">
        <v>0</v>
      </c>
      <c r="I269" s="495">
        <v>40000</v>
      </c>
      <c r="J269" s="495">
        <f t="shared" si="9"/>
        <v>40000</v>
      </c>
      <c r="K269" s="524">
        <v>0</v>
      </c>
    </row>
    <row r="270" spans="1:11" s="841" customFormat="1" ht="12" customHeight="1" x14ac:dyDescent="0.25">
      <c r="A270" s="843"/>
      <c r="B270" s="659"/>
      <c r="C270" s="659"/>
      <c r="D270" s="916" t="s">
        <v>538</v>
      </c>
      <c r="E270" s="914" t="s">
        <v>587</v>
      </c>
      <c r="F270" s="842"/>
      <c r="G270" s="495">
        <v>0</v>
      </c>
      <c r="H270" s="495">
        <v>0</v>
      </c>
      <c r="I270" s="495">
        <v>0</v>
      </c>
      <c r="J270" s="495"/>
      <c r="K270" s="524">
        <f>[1]Sheet1!AG180</f>
        <v>30000</v>
      </c>
    </row>
    <row r="271" spans="1:11" s="841" customFormat="1" ht="12" customHeight="1" x14ac:dyDescent="0.25">
      <c r="A271" s="843"/>
      <c r="B271" s="659"/>
      <c r="C271" s="659"/>
      <c r="D271" s="916" t="s">
        <v>539</v>
      </c>
      <c r="E271" s="914" t="s">
        <v>588</v>
      </c>
      <c r="F271" s="842"/>
      <c r="G271" s="495">
        <v>0</v>
      </c>
      <c r="H271" s="495">
        <v>0</v>
      </c>
      <c r="I271" s="495">
        <v>0</v>
      </c>
      <c r="J271" s="495"/>
      <c r="K271" s="524">
        <f>[1]Sheet1!AG181</f>
        <v>10000</v>
      </c>
    </row>
    <row r="272" spans="1:11" s="841" customFormat="1" ht="12" customHeight="1" x14ac:dyDescent="0.2">
      <c r="A272" s="843"/>
      <c r="B272" s="659"/>
      <c r="C272" s="659"/>
      <c r="D272" s="915" t="s">
        <v>1051</v>
      </c>
      <c r="E272" s="577" t="s">
        <v>175</v>
      </c>
      <c r="F272" s="842"/>
      <c r="G272" s="495">
        <v>18513</v>
      </c>
      <c r="H272" s="495">
        <v>0</v>
      </c>
      <c r="I272" s="495">
        <v>75000</v>
      </c>
      <c r="J272" s="495">
        <f t="shared" si="9"/>
        <v>75000</v>
      </c>
      <c r="K272" s="524">
        <v>0</v>
      </c>
    </row>
    <row r="273" spans="1:11" s="841" customFormat="1" ht="12" customHeight="1" x14ac:dyDescent="0.25">
      <c r="A273" s="843"/>
      <c r="B273" s="659"/>
      <c r="C273" s="659"/>
      <c r="D273" s="916" t="s">
        <v>540</v>
      </c>
      <c r="E273" s="914" t="s">
        <v>589</v>
      </c>
      <c r="F273" s="842"/>
      <c r="G273" s="495">
        <v>0</v>
      </c>
      <c r="H273" s="495">
        <v>0</v>
      </c>
      <c r="I273" s="495">
        <v>0</v>
      </c>
      <c r="J273" s="495"/>
      <c r="K273" s="524">
        <f>[1]Sheet1!AG183</f>
        <v>75000</v>
      </c>
    </row>
    <row r="274" spans="1:11" s="841" customFormat="1" ht="12" customHeight="1" x14ac:dyDescent="0.2">
      <c r="A274" s="843"/>
      <c r="B274" s="659"/>
      <c r="C274" s="659"/>
      <c r="D274" s="922" t="s">
        <v>541</v>
      </c>
      <c r="E274" s="914" t="s">
        <v>590</v>
      </c>
      <c r="F274" s="842"/>
      <c r="G274" s="495">
        <v>0</v>
      </c>
      <c r="H274" s="495">
        <v>0</v>
      </c>
      <c r="I274" s="495">
        <v>0</v>
      </c>
      <c r="J274" s="495"/>
      <c r="K274" s="524">
        <f>[1]Sheet1!AG184</f>
        <v>20000</v>
      </c>
    </row>
    <row r="275" spans="1:11" s="841" customFormat="1" ht="12" customHeight="1" x14ac:dyDescent="0.25">
      <c r="A275" s="843"/>
      <c r="B275" s="659"/>
      <c r="C275" s="659"/>
      <c r="D275" s="916" t="s">
        <v>542</v>
      </c>
      <c r="E275" s="914" t="s">
        <v>591</v>
      </c>
      <c r="F275" s="842"/>
      <c r="G275" s="495">
        <v>0</v>
      </c>
      <c r="H275" s="495">
        <v>0</v>
      </c>
      <c r="I275" s="495">
        <v>0</v>
      </c>
      <c r="J275" s="495"/>
      <c r="K275" s="524">
        <f>[1]Sheet1!AG185</f>
        <v>75000</v>
      </c>
    </row>
    <row r="276" spans="1:11" s="841" customFormat="1" ht="12" customHeight="1" x14ac:dyDescent="0.25">
      <c r="A276" s="843"/>
      <c r="B276" s="659"/>
      <c r="C276" s="659"/>
      <c r="D276" s="916" t="s">
        <v>539</v>
      </c>
      <c r="E276" s="914" t="s">
        <v>592</v>
      </c>
      <c r="F276" s="842"/>
      <c r="G276" s="495">
        <v>0</v>
      </c>
      <c r="H276" s="495">
        <v>0</v>
      </c>
      <c r="I276" s="495">
        <v>0</v>
      </c>
      <c r="J276" s="495"/>
      <c r="K276" s="524">
        <f>[1]Sheet1!AG186</f>
        <v>10000</v>
      </c>
    </row>
    <row r="277" spans="1:11" s="841" customFormat="1" ht="12" customHeight="1" x14ac:dyDescent="0.25">
      <c r="A277" s="843"/>
      <c r="B277" s="659"/>
      <c r="C277" s="659"/>
      <c r="D277" s="916" t="s">
        <v>1052</v>
      </c>
      <c r="E277" s="914" t="s">
        <v>593</v>
      </c>
      <c r="F277" s="842"/>
      <c r="G277" s="495"/>
      <c r="H277" s="495"/>
      <c r="I277" s="495"/>
      <c r="J277" s="495"/>
      <c r="K277" s="524">
        <f>[1]Sheet1!AG187</f>
        <v>100000</v>
      </c>
    </row>
    <row r="278" spans="1:11" s="841" customFormat="1" ht="12" customHeight="1" x14ac:dyDescent="0.2">
      <c r="A278" s="843"/>
      <c r="B278" s="659"/>
      <c r="C278" s="659"/>
      <c r="D278" s="915" t="s">
        <v>1053</v>
      </c>
      <c r="E278" s="577" t="s">
        <v>175</v>
      </c>
      <c r="F278" s="842"/>
      <c r="G278" s="495">
        <v>143865</v>
      </c>
      <c r="H278" s="495">
        <v>1227050</v>
      </c>
      <c r="I278" s="495">
        <v>62950</v>
      </c>
      <c r="J278" s="495">
        <f t="shared" si="9"/>
        <v>1290000</v>
      </c>
      <c r="K278" s="524">
        <v>0</v>
      </c>
    </row>
    <row r="279" spans="1:11" s="841" customFormat="1" ht="12" customHeight="1" x14ac:dyDescent="0.2">
      <c r="A279" s="843"/>
      <c r="B279" s="659"/>
      <c r="C279" s="659"/>
      <c r="D279" s="923" t="s">
        <v>543</v>
      </c>
      <c r="E279" s="914" t="s">
        <v>594</v>
      </c>
      <c r="F279" s="842"/>
      <c r="G279" s="495">
        <v>0</v>
      </c>
      <c r="H279" s="495">
        <v>0</v>
      </c>
      <c r="I279" s="495">
        <v>0</v>
      </c>
      <c r="J279" s="495">
        <f t="shared" si="9"/>
        <v>0</v>
      </c>
      <c r="K279" s="524">
        <f>[1]Sheet1!AG189</f>
        <v>100000</v>
      </c>
    </row>
    <row r="280" spans="1:11" s="841" customFormat="1" ht="12" customHeight="1" x14ac:dyDescent="0.25">
      <c r="A280" s="843"/>
      <c r="B280" s="659"/>
      <c r="C280" s="659"/>
      <c r="D280" s="916" t="s">
        <v>544</v>
      </c>
      <c r="E280" s="914" t="s">
        <v>595</v>
      </c>
      <c r="F280" s="842"/>
      <c r="G280" s="495">
        <v>0</v>
      </c>
      <c r="H280" s="495">
        <v>0</v>
      </c>
      <c r="I280" s="495">
        <v>0</v>
      </c>
      <c r="J280" s="495">
        <f t="shared" si="9"/>
        <v>0</v>
      </c>
      <c r="K280" s="524">
        <f>[1]Sheet1!AG190</f>
        <v>130000</v>
      </c>
    </row>
    <row r="281" spans="1:11" s="841" customFormat="1" ht="12" customHeight="1" x14ac:dyDescent="0.25">
      <c r="A281" s="843"/>
      <c r="B281" s="659"/>
      <c r="C281" s="659"/>
      <c r="D281" s="916" t="s">
        <v>545</v>
      </c>
      <c r="E281" s="914" t="s">
        <v>596</v>
      </c>
      <c r="F281" s="842"/>
      <c r="G281" s="495">
        <v>0</v>
      </c>
      <c r="H281" s="495">
        <v>0</v>
      </c>
      <c r="I281" s="495">
        <v>0</v>
      </c>
      <c r="J281" s="495">
        <f t="shared" si="9"/>
        <v>0</v>
      </c>
      <c r="K281" s="524">
        <f>[1]Sheet1!AG191</f>
        <v>20000</v>
      </c>
    </row>
    <row r="282" spans="1:11" s="841" customFormat="1" ht="12" customHeight="1" x14ac:dyDescent="0.25">
      <c r="A282" s="843"/>
      <c r="B282" s="659"/>
      <c r="C282" s="659"/>
      <c r="D282" s="916" t="s">
        <v>546</v>
      </c>
      <c r="E282" s="914" t="s">
        <v>597</v>
      </c>
      <c r="F282" s="842"/>
      <c r="G282" s="495">
        <v>0</v>
      </c>
      <c r="H282" s="495">
        <v>0</v>
      </c>
      <c r="I282" s="495">
        <v>0</v>
      </c>
      <c r="J282" s="495">
        <f t="shared" si="9"/>
        <v>0</v>
      </c>
      <c r="K282" s="524">
        <f>[1]Sheet1!AG192</f>
        <v>10000</v>
      </c>
    </row>
    <row r="283" spans="1:11" s="841" customFormat="1" ht="12" customHeight="1" x14ac:dyDescent="0.25">
      <c r="A283" s="843"/>
      <c r="B283" s="659"/>
      <c r="C283" s="659"/>
      <c r="D283" s="916" t="s">
        <v>539</v>
      </c>
      <c r="E283" s="914" t="s">
        <v>598</v>
      </c>
      <c r="F283" s="842"/>
      <c r="G283" s="495">
        <v>0</v>
      </c>
      <c r="H283" s="495">
        <v>0</v>
      </c>
      <c r="I283" s="495">
        <v>0</v>
      </c>
      <c r="J283" s="495">
        <f t="shared" si="9"/>
        <v>0</v>
      </c>
      <c r="K283" s="524">
        <f>[1]Sheet1!AG193</f>
        <v>15000</v>
      </c>
    </row>
    <row r="284" spans="1:11" s="841" customFormat="1" ht="12" customHeight="1" x14ac:dyDescent="0.2">
      <c r="A284" s="843"/>
      <c r="B284" s="659"/>
      <c r="C284" s="659"/>
      <c r="D284" s="924" t="s">
        <v>1054</v>
      </c>
      <c r="E284" s="914" t="s">
        <v>599</v>
      </c>
      <c r="F284" s="842"/>
      <c r="G284" s="495">
        <v>0</v>
      </c>
      <c r="H284" s="495">
        <v>0</v>
      </c>
      <c r="I284" s="495">
        <v>0</v>
      </c>
      <c r="J284" s="495">
        <f t="shared" si="9"/>
        <v>0</v>
      </c>
      <c r="K284" s="524">
        <f>[1]Sheet1!AG194</f>
        <v>20000</v>
      </c>
    </row>
    <row r="285" spans="1:11" s="841" customFormat="1" ht="12" customHeight="1" x14ac:dyDescent="0.2">
      <c r="A285" s="843"/>
      <c r="B285" s="659"/>
      <c r="C285" s="659"/>
      <c r="D285" s="922" t="s">
        <v>548</v>
      </c>
      <c r="E285" s="914" t="s">
        <v>867</v>
      </c>
      <c r="F285" s="842"/>
      <c r="G285" s="495">
        <v>0</v>
      </c>
      <c r="H285" s="495">
        <v>0</v>
      </c>
      <c r="I285" s="495">
        <v>0</v>
      </c>
      <c r="J285" s="495">
        <f t="shared" ref="J285:J314" si="10">SUM(H285:I285)</f>
        <v>0</v>
      </c>
      <c r="K285" s="524">
        <f>[1]Sheet1!AG195</f>
        <v>35000</v>
      </c>
    </row>
    <row r="286" spans="1:11" s="841" customFormat="1" ht="12" customHeight="1" x14ac:dyDescent="0.2">
      <c r="A286" s="843"/>
      <c r="B286" s="659"/>
      <c r="C286" s="659"/>
      <c r="D286" s="915" t="s">
        <v>316</v>
      </c>
      <c r="E286" s="914" t="s">
        <v>175</v>
      </c>
      <c r="F286" s="842"/>
      <c r="G286" s="574">
        <v>85239</v>
      </c>
      <c r="H286" s="495">
        <v>1298</v>
      </c>
      <c r="I286" s="495">
        <v>108702</v>
      </c>
      <c r="J286" s="495">
        <f>SUM(H286:I286)</f>
        <v>110000</v>
      </c>
      <c r="K286" s="524">
        <v>0</v>
      </c>
    </row>
    <row r="287" spans="1:11" s="841" customFormat="1" ht="12" customHeight="1" x14ac:dyDescent="0.25">
      <c r="A287" s="843"/>
      <c r="B287" s="659"/>
      <c r="C287" s="659"/>
      <c r="D287" s="916" t="s">
        <v>549</v>
      </c>
      <c r="E287" s="914" t="s">
        <v>868</v>
      </c>
      <c r="F287" s="842"/>
      <c r="G287" s="574">
        <v>0</v>
      </c>
      <c r="H287" s="495">
        <v>0</v>
      </c>
      <c r="I287" s="495">
        <v>0</v>
      </c>
      <c r="J287" s="495">
        <f t="shared" ref="J287:J291" si="11">SUM(H287:I287)</f>
        <v>0</v>
      </c>
      <c r="K287" s="524">
        <f>[1]Sheet1!AG197</f>
        <v>70000</v>
      </c>
    </row>
    <row r="288" spans="1:11" s="841" customFormat="1" ht="12" customHeight="1" x14ac:dyDescent="0.25">
      <c r="A288" s="843"/>
      <c r="B288" s="659"/>
      <c r="C288" s="659"/>
      <c r="D288" s="916" t="s">
        <v>539</v>
      </c>
      <c r="E288" s="914" t="s">
        <v>869</v>
      </c>
      <c r="F288" s="842"/>
      <c r="G288" s="574">
        <v>0</v>
      </c>
      <c r="H288" s="495">
        <v>0</v>
      </c>
      <c r="I288" s="495">
        <v>0</v>
      </c>
      <c r="J288" s="495">
        <f t="shared" si="11"/>
        <v>0</v>
      </c>
      <c r="K288" s="524">
        <f>[1]Sheet1!AG198</f>
        <v>15000</v>
      </c>
    </row>
    <row r="289" spans="1:11" s="841" customFormat="1" ht="12" customHeight="1" x14ac:dyDescent="0.25">
      <c r="A289" s="843"/>
      <c r="B289" s="659"/>
      <c r="C289" s="659"/>
      <c r="D289" s="916" t="s">
        <v>1055</v>
      </c>
      <c r="E289" s="914" t="s">
        <v>572</v>
      </c>
      <c r="F289" s="842"/>
      <c r="G289" s="574">
        <v>0</v>
      </c>
      <c r="H289" s="495">
        <v>0</v>
      </c>
      <c r="I289" s="495">
        <v>0</v>
      </c>
      <c r="J289" s="495">
        <f t="shared" si="11"/>
        <v>0</v>
      </c>
      <c r="K289" s="524">
        <f>[1]Sheet1!AG199</f>
        <v>30407</v>
      </c>
    </row>
    <row r="290" spans="1:11" s="841" customFormat="1" ht="12" customHeight="1" x14ac:dyDescent="0.25">
      <c r="A290" s="843"/>
      <c r="B290" s="659"/>
      <c r="C290" s="659"/>
      <c r="D290" s="916" t="s">
        <v>551</v>
      </c>
      <c r="E290" s="914" t="s">
        <v>870</v>
      </c>
      <c r="F290" s="842"/>
      <c r="G290" s="574">
        <v>0</v>
      </c>
      <c r="H290" s="495">
        <v>0</v>
      </c>
      <c r="I290" s="495">
        <v>0</v>
      </c>
      <c r="J290" s="495">
        <f t="shared" si="11"/>
        <v>0</v>
      </c>
      <c r="K290" s="524">
        <f>[1]Sheet1!AG200</f>
        <v>30000</v>
      </c>
    </row>
    <row r="291" spans="1:11" s="841" customFormat="1" ht="12" customHeight="1" x14ac:dyDescent="0.2">
      <c r="A291" s="843"/>
      <c r="B291" s="659"/>
      <c r="C291" s="659"/>
      <c r="D291" s="924" t="s">
        <v>1056</v>
      </c>
      <c r="E291" s="914" t="s">
        <v>871</v>
      </c>
      <c r="F291" s="842"/>
      <c r="G291" s="574">
        <v>0</v>
      </c>
      <c r="H291" s="495">
        <v>0</v>
      </c>
      <c r="I291" s="495">
        <v>0</v>
      </c>
      <c r="J291" s="495">
        <f t="shared" si="11"/>
        <v>0</v>
      </c>
      <c r="K291" s="524">
        <f>[1]Sheet1!AG201</f>
        <v>30000</v>
      </c>
    </row>
    <row r="292" spans="1:11" s="887" customFormat="1" ht="10.15" customHeight="1" x14ac:dyDescent="0.2">
      <c r="A292" s="925"/>
      <c r="B292" s="889"/>
      <c r="C292" s="889"/>
      <c r="D292" s="926" t="s">
        <v>1057</v>
      </c>
      <c r="E292" s="914" t="s">
        <v>175</v>
      </c>
      <c r="F292" s="927"/>
      <c r="G292" s="928">
        <v>22404</v>
      </c>
      <c r="H292" s="929">
        <v>2400</v>
      </c>
      <c r="I292" s="929">
        <v>27996</v>
      </c>
      <c r="J292" s="929">
        <f>SUM(H292:I292)</f>
        <v>30396</v>
      </c>
      <c r="K292" s="930">
        <v>0</v>
      </c>
    </row>
    <row r="293" spans="1:11" s="887" customFormat="1" ht="10.15" customHeight="1" x14ac:dyDescent="0.2">
      <c r="A293" s="925"/>
      <c r="B293" s="889"/>
      <c r="C293" s="889"/>
      <c r="D293" s="922" t="s">
        <v>553</v>
      </c>
      <c r="E293" s="914" t="s">
        <v>872</v>
      </c>
      <c r="F293" s="927"/>
      <c r="G293" s="928">
        <v>0</v>
      </c>
      <c r="H293" s="929">
        <v>0</v>
      </c>
      <c r="I293" s="929">
        <v>0</v>
      </c>
      <c r="J293" s="929">
        <f t="shared" ref="J293:J295" si="12">SUM(H293:I293)</f>
        <v>0</v>
      </c>
      <c r="K293" s="930">
        <f>[1]Sheet1!AG203</f>
        <v>25000</v>
      </c>
    </row>
    <row r="294" spans="1:11" s="887" customFormat="1" ht="10.15" customHeight="1" x14ac:dyDescent="0.2">
      <c r="A294" s="925"/>
      <c r="B294" s="889"/>
      <c r="C294" s="889"/>
      <c r="D294" s="922" t="s">
        <v>539</v>
      </c>
      <c r="E294" s="914" t="s">
        <v>873</v>
      </c>
      <c r="F294" s="927"/>
      <c r="G294" s="928">
        <v>0</v>
      </c>
      <c r="H294" s="929">
        <v>0</v>
      </c>
      <c r="I294" s="929">
        <v>0</v>
      </c>
      <c r="J294" s="929">
        <f t="shared" si="12"/>
        <v>0</v>
      </c>
      <c r="K294" s="930">
        <f>[1]Sheet1!AG204</f>
        <v>8000</v>
      </c>
    </row>
    <row r="295" spans="1:11" s="887" customFormat="1" ht="10.15" customHeight="1" x14ac:dyDescent="0.2">
      <c r="A295" s="925"/>
      <c r="B295" s="889"/>
      <c r="C295" s="889"/>
      <c r="D295" s="922" t="s">
        <v>542</v>
      </c>
      <c r="E295" s="914" t="s">
        <v>874</v>
      </c>
      <c r="F295" s="927"/>
      <c r="G295" s="928">
        <v>0</v>
      </c>
      <c r="H295" s="929">
        <v>0</v>
      </c>
      <c r="I295" s="929">
        <v>0</v>
      </c>
      <c r="J295" s="929">
        <f t="shared" si="12"/>
        <v>0</v>
      </c>
      <c r="K295" s="930">
        <f>[1]Sheet1!AG205</f>
        <v>25000</v>
      </c>
    </row>
    <row r="296" spans="1:11" s="887" customFormat="1" ht="10.15" customHeight="1" x14ac:dyDescent="0.2">
      <c r="A296" s="931"/>
      <c r="B296" s="893"/>
      <c r="C296" s="893"/>
      <c r="D296" s="932"/>
      <c r="E296" s="933"/>
      <c r="F296" s="934"/>
      <c r="G296" s="935"/>
      <c r="H296" s="936"/>
      <c r="I296" s="936"/>
      <c r="J296" s="936"/>
      <c r="K296" s="937"/>
    </row>
    <row r="297" spans="1:11" s="887" customFormat="1" ht="10.15" customHeight="1" x14ac:dyDescent="0.2">
      <c r="B297" s="889"/>
      <c r="C297" s="889"/>
      <c r="D297" s="938"/>
      <c r="E297" s="900"/>
      <c r="G297" s="939"/>
      <c r="H297" s="940"/>
      <c r="I297" s="940"/>
      <c r="J297" s="940"/>
      <c r="K297" s="941"/>
    </row>
    <row r="298" spans="1:11" s="887" customFormat="1" ht="10.15" customHeight="1" x14ac:dyDescent="0.2">
      <c r="A298" s="902"/>
      <c r="B298" s="893"/>
      <c r="C298" s="893"/>
      <c r="D298" s="942"/>
      <c r="E298" s="903"/>
      <c r="F298" s="902"/>
      <c r="G298" s="943"/>
      <c r="H298" s="904"/>
      <c r="I298" s="904"/>
      <c r="J298" s="904"/>
      <c r="K298" s="944"/>
    </row>
    <row r="299" spans="1:11" ht="13.9" customHeight="1" x14ac:dyDescent="0.3">
      <c r="A299" s="882"/>
      <c r="B299" s="882"/>
      <c r="C299" s="882"/>
      <c r="D299" s="882"/>
      <c r="E299" s="882"/>
      <c r="F299" s="882"/>
      <c r="G299" s="882"/>
      <c r="H299" s="882"/>
      <c r="I299" s="882"/>
      <c r="J299" s="882"/>
      <c r="K299" s="945" t="s">
        <v>1058</v>
      </c>
    </row>
    <row r="300" spans="1:11" s="887" customFormat="1" ht="10.15" customHeight="1" x14ac:dyDescent="0.2">
      <c r="A300" s="906"/>
      <c r="B300" s="897"/>
      <c r="C300" s="897"/>
      <c r="D300" s="946"/>
      <c r="E300" s="907"/>
      <c r="F300" s="907"/>
      <c r="G300" s="907"/>
      <c r="H300" s="985" t="s">
        <v>915</v>
      </c>
      <c r="I300" s="986"/>
      <c r="J300" s="987"/>
      <c r="K300" s="908"/>
    </row>
    <row r="301" spans="1:11" s="887" customFormat="1" ht="10.15" customHeight="1" x14ac:dyDescent="0.2">
      <c r="A301" s="991" t="s">
        <v>916</v>
      </c>
      <c r="B301" s="981"/>
      <c r="C301" s="981"/>
      <c r="D301" s="992"/>
      <c r="E301" s="993" t="s">
        <v>16</v>
      </c>
      <c r="F301" s="910" t="s">
        <v>917</v>
      </c>
      <c r="G301" s="994" t="s">
        <v>17</v>
      </c>
      <c r="H301" s="988"/>
      <c r="I301" s="989"/>
      <c r="J301" s="990"/>
      <c r="K301" s="909" t="s">
        <v>24</v>
      </c>
    </row>
    <row r="302" spans="1:11" s="887" customFormat="1" ht="10.15" customHeight="1" x14ac:dyDescent="0.2">
      <c r="A302" s="991"/>
      <c r="B302" s="981"/>
      <c r="C302" s="981"/>
      <c r="D302" s="992"/>
      <c r="E302" s="993"/>
      <c r="F302" s="910" t="s">
        <v>918</v>
      </c>
      <c r="G302" s="994"/>
      <c r="H302" s="910" t="s">
        <v>20</v>
      </c>
      <c r="I302" s="910" t="s">
        <v>21</v>
      </c>
      <c r="J302" s="995" t="s">
        <v>45</v>
      </c>
      <c r="K302" s="909" t="s">
        <v>25</v>
      </c>
    </row>
    <row r="303" spans="1:11" s="887" customFormat="1" ht="10.15" customHeight="1" x14ac:dyDescent="0.2">
      <c r="A303" s="911"/>
      <c r="B303" s="912"/>
      <c r="C303" s="912"/>
      <c r="D303" s="947"/>
      <c r="E303" s="910"/>
      <c r="F303" s="910"/>
      <c r="G303" s="910" t="s">
        <v>18</v>
      </c>
      <c r="H303" s="910" t="s">
        <v>919</v>
      </c>
      <c r="I303" s="910" t="s">
        <v>920</v>
      </c>
      <c r="J303" s="993"/>
      <c r="K303" s="909"/>
    </row>
    <row r="304" spans="1:11" s="887" customFormat="1" ht="10.15" customHeight="1" x14ac:dyDescent="0.2">
      <c r="A304" s="972" t="s">
        <v>375</v>
      </c>
      <c r="B304" s="973"/>
      <c r="C304" s="973"/>
      <c r="D304" s="974"/>
      <c r="E304" s="933" t="s">
        <v>376</v>
      </c>
      <c r="F304" s="933" t="s">
        <v>377</v>
      </c>
      <c r="G304" s="933" t="s">
        <v>378</v>
      </c>
      <c r="H304" s="933" t="s">
        <v>379</v>
      </c>
      <c r="I304" s="933" t="s">
        <v>380</v>
      </c>
      <c r="J304" s="933" t="s">
        <v>381</v>
      </c>
      <c r="K304" s="948" t="s">
        <v>921</v>
      </c>
    </row>
    <row r="305" spans="1:11" s="887" customFormat="1" ht="10.15" customHeight="1" x14ac:dyDescent="0.2">
      <c r="A305" s="925"/>
      <c r="B305" s="889"/>
      <c r="C305" s="889"/>
      <c r="D305" s="949" t="s">
        <v>554</v>
      </c>
      <c r="E305" s="914" t="s">
        <v>875</v>
      </c>
      <c r="F305" s="927"/>
      <c r="G305" s="929">
        <v>120000</v>
      </c>
      <c r="H305" s="929">
        <v>120000</v>
      </c>
      <c r="I305" s="929">
        <v>0</v>
      </c>
      <c r="J305" s="929">
        <f>SUM(H305:I305)</f>
        <v>120000</v>
      </c>
      <c r="K305" s="930">
        <f>[1]Sheet1!AG206</f>
        <v>180000</v>
      </c>
    </row>
    <row r="306" spans="1:11" s="887" customFormat="1" ht="10.15" customHeight="1" x14ac:dyDescent="0.2">
      <c r="A306" s="925"/>
      <c r="B306" s="889"/>
      <c r="C306" s="889"/>
      <c r="D306" s="949" t="s">
        <v>1059</v>
      </c>
      <c r="E306" s="914" t="s">
        <v>876</v>
      </c>
      <c r="F306" s="927"/>
      <c r="G306" s="928">
        <v>0</v>
      </c>
      <c r="H306" s="929">
        <v>0</v>
      </c>
      <c r="I306" s="929">
        <v>0</v>
      </c>
      <c r="J306" s="929">
        <f t="shared" ref="J306:J308" si="13">SUM(H306:I306)</f>
        <v>0</v>
      </c>
      <c r="K306" s="930">
        <f>[1]Sheet1!AG207</f>
        <v>45000</v>
      </c>
    </row>
    <row r="307" spans="1:11" s="887" customFormat="1" ht="10.15" customHeight="1" x14ac:dyDescent="0.2">
      <c r="A307" s="925"/>
      <c r="B307" s="889"/>
      <c r="C307" s="889"/>
      <c r="D307" s="949" t="s">
        <v>556</v>
      </c>
      <c r="E307" s="914" t="s">
        <v>877</v>
      </c>
      <c r="F307" s="927"/>
      <c r="G307" s="928">
        <v>0</v>
      </c>
      <c r="H307" s="929">
        <v>0</v>
      </c>
      <c r="I307" s="929">
        <v>0</v>
      </c>
      <c r="J307" s="929">
        <f t="shared" si="13"/>
        <v>0</v>
      </c>
      <c r="K307" s="930">
        <f>[1]Sheet1!AG208</f>
        <v>65000</v>
      </c>
    </row>
    <row r="308" spans="1:11" s="887" customFormat="1" ht="10.15" customHeight="1" x14ac:dyDescent="0.2">
      <c r="A308" s="925"/>
      <c r="B308" s="889"/>
      <c r="C308" s="889"/>
      <c r="D308" s="751" t="s">
        <v>1060</v>
      </c>
      <c r="E308" s="914" t="s">
        <v>878</v>
      </c>
      <c r="F308" s="927"/>
      <c r="G308" s="928">
        <v>0</v>
      </c>
      <c r="H308" s="929">
        <v>0</v>
      </c>
      <c r="I308" s="929">
        <v>0</v>
      </c>
      <c r="J308" s="929">
        <f t="shared" si="13"/>
        <v>0</v>
      </c>
      <c r="K308" s="930">
        <v>0</v>
      </c>
    </row>
    <row r="309" spans="1:11" s="887" customFormat="1" ht="10.15" customHeight="1" x14ac:dyDescent="0.2">
      <c r="A309" s="925"/>
      <c r="B309" s="889"/>
      <c r="C309" s="889"/>
      <c r="D309" s="888" t="s">
        <v>343</v>
      </c>
      <c r="E309" s="914" t="s">
        <v>847</v>
      </c>
      <c r="F309" s="927"/>
      <c r="G309" s="929">
        <v>0</v>
      </c>
      <c r="H309" s="929">
        <v>44600</v>
      </c>
      <c r="I309" s="929">
        <v>135400</v>
      </c>
      <c r="J309" s="929">
        <f>SUM(H309:I309)</f>
        <v>180000</v>
      </c>
      <c r="K309" s="930">
        <f>[1]Sheet1!AG210</f>
        <v>300000</v>
      </c>
    </row>
    <row r="310" spans="1:11" s="887" customFormat="1" ht="10.15" customHeight="1" x14ac:dyDescent="0.2">
      <c r="A310" s="925"/>
      <c r="B310" s="889"/>
      <c r="C310" s="889"/>
      <c r="D310" s="888" t="s">
        <v>1061</v>
      </c>
      <c r="E310" s="914" t="s">
        <v>845</v>
      </c>
      <c r="F310" s="927"/>
      <c r="G310" s="929">
        <v>0</v>
      </c>
      <c r="H310" s="929">
        <v>0</v>
      </c>
      <c r="I310" s="929">
        <v>35998.800000000003</v>
      </c>
      <c r="J310" s="929">
        <f>SUM(H310:I310)</f>
        <v>35998.800000000003</v>
      </c>
      <c r="K310" s="930">
        <f>[1]Sheet1!AG211</f>
        <v>50000</v>
      </c>
    </row>
    <row r="311" spans="1:11" s="887" customFormat="1" ht="10.15" customHeight="1" x14ac:dyDescent="0.2">
      <c r="A311" s="925"/>
      <c r="B311" s="889"/>
      <c r="C311" s="889"/>
      <c r="D311" s="888" t="s">
        <v>529</v>
      </c>
      <c r="E311" s="914" t="s">
        <v>901</v>
      </c>
      <c r="F311" s="927"/>
      <c r="G311" s="929">
        <v>0</v>
      </c>
      <c r="H311" s="929">
        <v>0</v>
      </c>
      <c r="I311" s="929">
        <v>0</v>
      </c>
      <c r="J311" s="929">
        <f>SUM(H311:I311)</f>
        <v>0</v>
      </c>
      <c r="K311" s="930">
        <f>[1]Sheet1!AG212</f>
        <v>200000</v>
      </c>
    </row>
    <row r="312" spans="1:11" s="887" customFormat="1" ht="10.15" customHeight="1" x14ac:dyDescent="0.2">
      <c r="A312" s="925"/>
      <c r="B312" s="889"/>
      <c r="C312" s="889"/>
      <c r="D312" s="888" t="s">
        <v>1062</v>
      </c>
      <c r="E312" s="914" t="s">
        <v>175</v>
      </c>
      <c r="F312" s="927"/>
      <c r="G312" s="929">
        <v>173448</v>
      </c>
      <c r="H312" s="929">
        <v>115448</v>
      </c>
      <c r="I312" s="929">
        <v>84552</v>
      </c>
      <c r="J312" s="929">
        <f t="shared" si="10"/>
        <v>200000</v>
      </c>
      <c r="K312" s="930">
        <v>0</v>
      </c>
    </row>
    <row r="313" spans="1:11" s="887" customFormat="1" ht="10.15" customHeight="1" x14ac:dyDescent="0.2">
      <c r="A313" s="925"/>
      <c r="B313" s="889"/>
      <c r="C313" s="889"/>
      <c r="D313" s="888" t="s">
        <v>315</v>
      </c>
      <c r="E313" s="914" t="s">
        <v>175</v>
      </c>
      <c r="F313" s="927"/>
      <c r="G313" s="929">
        <v>24918</v>
      </c>
      <c r="H313" s="929">
        <v>6755</v>
      </c>
      <c r="I313" s="929">
        <v>18245</v>
      </c>
      <c r="J313" s="929">
        <f t="shared" si="10"/>
        <v>25000</v>
      </c>
      <c r="K313" s="930">
        <v>0</v>
      </c>
    </row>
    <row r="314" spans="1:11" s="887" customFormat="1" ht="10.15" customHeight="1" x14ac:dyDescent="0.2">
      <c r="A314" s="925"/>
      <c r="B314" s="889"/>
      <c r="C314" s="889"/>
      <c r="D314" s="888" t="s">
        <v>1063</v>
      </c>
      <c r="E314" s="914" t="s">
        <v>175</v>
      </c>
      <c r="F314" s="927"/>
      <c r="G314" s="928">
        <v>0</v>
      </c>
      <c r="H314" s="929">
        <v>0</v>
      </c>
      <c r="I314" s="929">
        <v>414000</v>
      </c>
      <c r="J314" s="929">
        <f t="shared" si="10"/>
        <v>414000</v>
      </c>
      <c r="K314" s="930">
        <v>0</v>
      </c>
    </row>
    <row r="315" spans="1:11" s="887" customFormat="1" ht="10.15" customHeight="1" x14ac:dyDescent="0.2">
      <c r="A315" s="925"/>
      <c r="B315" s="889"/>
      <c r="C315" s="889"/>
      <c r="D315" s="888" t="s">
        <v>1064</v>
      </c>
      <c r="E315" s="914" t="s">
        <v>175</v>
      </c>
      <c r="F315" s="927"/>
      <c r="G315" s="929">
        <v>0</v>
      </c>
      <c r="H315" s="929">
        <v>44600</v>
      </c>
      <c r="I315" s="929">
        <v>135400</v>
      </c>
      <c r="J315" s="929">
        <f>SUM(H315:I315)</f>
        <v>180000</v>
      </c>
      <c r="K315" s="930">
        <v>0</v>
      </c>
    </row>
    <row r="316" spans="1:11" s="887" customFormat="1" ht="10.15" customHeight="1" x14ac:dyDescent="0.2">
      <c r="A316" s="925"/>
      <c r="B316" s="889"/>
      <c r="C316" s="889"/>
      <c r="D316" s="786" t="s">
        <v>879</v>
      </c>
      <c r="E316" s="914" t="s">
        <v>1065</v>
      </c>
      <c r="F316" s="927"/>
      <c r="G316" s="929">
        <v>0</v>
      </c>
      <c r="H316" s="929">
        <v>0</v>
      </c>
      <c r="I316" s="929">
        <v>0</v>
      </c>
      <c r="J316" s="929">
        <f t="shared" ref="J316:J329" si="14">SUM(H316:I316)</f>
        <v>0</v>
      </c>
      <c r="K316" s="928">
        <f>[1]Sheet1!AG213</f>
        <v>300000</v>
      </c>
    </row>
    <row r="317" spans="1:11" s="887" customFormat="1" ht="10.15" customHeight="1" x14ac:dyDescent="0.2">
      <c r="A317" s="925"/>
      <c r="B317" s="889"/>
      <c r="C317" s="889"/>
      <c r="D317" s="786" t="s">
        <v>1066</v>
      </c>
      <c r="E317" s="914" t="s">
        <v>1067</v>
      </c>
      <c r="F317" s="927"/>
      <c r="G317" s="929">
        <v>0</v>
      </c>
      <c r="H317" s="929">
        <v>0</v>
      </c>
      <c r="I317" s="929">
        <v>0</v>
      </c>
      <c r="J317" s="929">
        <f t="shared" si="14"/>
        <v>0</v>
      </c>
      <c r="K317" s="928">
        <f>[1]Sheet1!AG214</f>
        <v>200000</v>
      </c>
    </row>
    <row r="318" spans="1:11" s="887" customFormat="1" ht="10.15" customHeight="1" x14ac:dyDescent="0.2">
      <c r="A318" s="925"/>
      <c r="B318" s="889"/>
      <c r="C318" s="889"/>
      <c r="D318" s="786" t="s">
        <v>881</v>
      </c>
      <c r="E318" s="914" t="s">
        <v>1068</v>
      </c>
      <c r="F318" s="927"/>
      <c r="G318" s="929">
        <v>0</v>
      </c>
      <c r="H318" s="929">
        <v>0</v>
      </c>
      <c r="I318" s="929">
        <v>0</v>
      </c>
      <c r="J318" s="929">
        <f t="shared" si="14"/>
        <v>0</v>
      </c>
      <c r="K318" s="928">
        <f>[1]Sheet1!AG215</f>
        <v>50000</v>
      </c>
    </row>
    <row r="319" spans="1:11" s="887" customFormat="1" ht="10.15" customHeight="1" x14ac:dyDescent="0.2">
      <c r="A319" s="925"/>
      <c r="B319" s="889"/>
      <c r="C319" s="889"/>
      <c r="D319" s="786" t="s">
        <v>882</v>
      </c>
      <c r="E319" s="914" t="s">
        <v>1069</v>
      </c>
      <c r="F319" s="927"/>
      <c r="G319" s="929">
        <v>0</v>
      </c>
      <c r="H319" s="929">
        <v>0</v>
      </c>
      <c r="I319" s="929">
        <v>0</v>
      </c>
      <c r="J319" s="929">
        <f t="shared" si="14"/>
        <v>0</v>
      </c>
      <c r="K319" s="928">
        <f>[1]Sheet1!AG216</f>
        <v>100000</v>
      </c>
    </row>
    <row r="320" spans="1:11" s="887" customFormat="1" ht="10.15" customHeight="1" x14ac:dyDescent="0.2">
      <c r="A320" s="925"/>
      <c r="B320" s="889"/>
      <c r="C320" s="889"/>
      <c r="D320" s="786" t="s">
        <v>1070</v>
      </c>
      <c r="E320" s="914" t="s">
        <v>1071</v>
      </c>
      <c r="F320" s="927"/>
      <c r="G320" s="929">
        <v>0</v>
      </c>
      <c r="H320" s="929">
        <v>0</v>
      </c>
      <c r="I320" s="929">
        <v>0</v>
      </c>
      <c r="J320" s="929">
        <f t="shared" si="14"/>
        <v>0</v>
      </c>
      <c r="K320" s="928">
        <f>[1]Sheet1!AG217</f>
        <v>50000</v>
      </c>
    </row>
    <row r="321" spans="1:11" s="887" customFormat="1" ht="10.15" customHeight="1" x14ac:dyDescent="0.2">
      <c r="A321" s="925"/>
      <c r="B321" s="889"/>
      <c r="C321" s="889"/>
      <c r="D321" s="786" t="s">
        <v>1072</v>
      </c>
      <c r="E321" s="914" t="s">
        <v>897</v>
      </c>
      <c r="F321" s="927"/>
      <c r="G321" s="929">
        <v>0</v>
      </c>
      <c r="H321" s="929">
        <v>0</v>
      </c>
      <c r="I321" s="929">
        <v>0</v>
      </c>
      <c r="J321" s="929">
        <f t="shared" si="14"/>
        <v>0</v>
      </c>
      <c r="K321" s="928">
        <f>[1]Sheet1!AG218</f>
        <v>150000</v>
      </c>
    </row>
    <row r="322" spans="1:11" s="887" customFormat="1" ht="10.15" customHeight="1" x14ac:dyDescent="0.2">
      <c r="A322" s="925"/>
      <c r="B322" s="889"/>
      <c r="C322" s="889"/>
      <c r="D322" s="786" t="s">
        <v>1073</v>
      </c>
      <c r="E322" s="914" t="s">
        <v>898</v>
      </c>
      <c r="F322" s="927"/>
      <c r="G322" s="929">
        <v>0</v>
      </c>
      <c r="H322" s="929">
        <v>0</v>
      </c>
      <c r="I322" s="929">
        <v>0</v>
      </c>
      <c r="J322" s="929">
        <f t="shared" si="14"/>
        <v>0</v>
      </c>
      <c r="K322" s="928">
        <f>[1]Sheet1!AG219</f>
        <v>50000</v>
      </c>
    </row>
    <row r="323" spans="1:11" s="887" customFormat="1" ht="10.15" customHeight="1" x14ac:dyDescent="0.2">
      <c r="A323" s="925"/>
      <c r="B323" s="889"/>
      <c r="C323" s="889"/>
      <c r="D323" s="786" t="s">
        <v>1074</v>
      </c>
      <c r="E323" s="914" t="s">
        <v>899</v>
      </c>
      <c r="F323" s="927"/>
      <c r="G323" s="929">
        <v>0</v>
      </c>
      <c r="H323" s="929">
        <v>0</v>
      </c>
      <c r="I323" s="929">
        <v>0</v>
      </c>
      <c r="J323" s="929">
        <f t="shared" si="14"/>
        <v>0</v>
      </c>
      <c r="K323" s="928">
        <f>[1]Sheet1!AG220</f>
        <v>25000</v>
      </c>
    </row>
    <row r="324" spans="1:11" s="887" customFormat="1" ht="10.15" customHeight="1" x14ac:dyDescent="0.2">
      <c r="A324" s="925"/>
      <c r="B324" s="889"/>
      <c r="C324" s="889"/>
      <c r="D324" s="786" t="s">
        <v>1075</v>
      </c>
      <c r="E324" s="914" t="s">
        <v>900</v>
      </c>
      <c r="F324" s="927"/>
      <c r="G324" s="929">
        <v>0</v>
      </c>
      <c r="H324" s="929">
        <v>0</v>
      </c>
      <c r="I324" s="929">
        <v>0</v>
      </c>
      <c r="J324" s="929">
        <f t="shared" si="14"/>
        <v>0</v>
      </c>
      <c r="K324" s="928">
        <f>[1]Sheet1!AG221</f>
        <v>215000</v>
      </c>
    </row>
    <row r="325" spans="1:11" s="887" customFormat="1" ht="10.15" customHeight="1" x14ac:dyDescent="0.2">
      <c r="A325" s="925"/>
      <c r="B325" s="889"/>
      <c r="C325" s="889"/>
      <c r="D325" s="786" t="s">
        <v>1076</v>
      </c>
      <c r="E325" s="914" t="s">
        <v>901</v>
      </c>
      <c r="F325" s="927"/>
      <c r="G325" s="929">
        <v>0</v>
      </c>
      <c r="H325" s="929">
        <v>0</v>
      </c>
      <c r="I325" s="929">
        <v>0</v>
      </c>
      <c r="J325" s="929">
        <f t="shared" si="14"/>
        <v>0</v>
      </c>
      <c r="K325" s="928">
        <f>[1]Sheet1!AG222</f>
        <v>475745</v>
      </c>
    </row>
    <row r="326" spans="1:11" s="887" customFormat="1" ht="10.15" customHeight="1" x14ac:dyDescent="0.2">
      <c r="A326" s="925"/>
      <c r="B326" s="889"/>
      <c r="C326" s="889"/>
      <c r="D326" s="786" t="s">
        <v>890</v>
      </c>
      <c r="E326" s="914" t="s">
        <v>901</v>
      </c>
      <c r="F326" s="927"/>
      <c r="G326" s="929">
        <v>0</v>
      </c>
      <c r="H326" s="929">
        <v>0</v>
      </c>
      <c r="I326" s="929">
        <v>0</v>
      </c>
      <c r="J326" s="929">
        <f t="shared" si="14"/>
        <v>0</v>
      </c>
      <c r="K326" s="928">
        <f>[1]Sheet1!AG223</f>
        <v>100000</v>
      </c>
    </row>
    <row r="327" spans="1:11" s="887" customFormat="1" ht="10.15" customHeight="1" x14ac:dyDescent="0.2">
      <c r="A327" s="925"/>
      <c r="B327" s="889"/>
      <c r="C327" s="889"/>
      <c r="D327" s="786" t="s">
        <v>891</v>
      </c>
      <c r="E327" s="914" t="s">
        <v>901</v>
      </c>
      <c r="F327" s="927"/>
      <c r="G327" s="929">
        <v>0</v>
      </c>
      <c r="H327" s="929">
        <v>0</v>
      </c>
      <c r="I327" s="929">
        <v>0</v>
      </c>
      <c r="J327" s="929">
        <f t="shared" si="14"/>
        <v>0</v>
      </c>
      <c r="K327" s="928">
        <f>[1]Sheet1!AG224</f>
        <v>515000</v>
      </c>
    </row>
    <row r="328" spans="1:11" s="887" customFormat="1" ht="10.15" customHeight="1" x14ac:dyDescent="0.2">
      <c r="A328" s="925"/>
      <c r="B328" s="889"/>
      <c r="C328" s="889"/>
      <c r="D328" s="786" t="s">
        <v>1077</v>
      </c>
      <c r="E328" s="914" t="s">
        <v>901</v>
      </c>
      <c r="F328" s="927"/>
      <c r="G328" s="929">
        <v>0</v>
      </c>
      <c r="H328" s="929">
        <v>0</v>
      </c>
      <c r="I328" s="929">
        <v>0</v>
      </c>
      <c r="J328" s="929">
        <f t="shared" si="14"/>
        <v>0</v>
      </c>
      <c r="K328" s="928">
        <f>[1]Sheet1!AG225</f>
        <v>15000</v>
      </c>
    </row>
    <row r="329" spans="1:11" s="887" customFormat="1" ht="10.15" customHeight="1" x14ac:dyDescent="0.2">
      <c r="A329" s="925"/>
      <c r="B329" s="889"/>
      <c r="C329" s="893"/>
      <c r="D329" s="950" t="s">
        <v>1078</v>
      </c>
      <c r="E329" s="933" t="s">
        <v>901</v>
      </c>
      <c r="F329" s="934"/>
      <c r="G329" s="929">
        <v>0</v>
      </c>
      <c r="H329" s="929">
        <v>0</v>
      </c>
      <c r="I329" s="929">
        <v>0</v>
      </c>
      <c r="J329" s="929">
        <f t="shared" si="14"/>
        <v>0</v>
      </c>
      <c r="K329" s="928">
        <f>[1]Sheet1!AG226</f>
        <v>15000</v>
      </c>
    </row>
    <row r="330" spans="1:11" s="887" customFormat="1" ht="10.15" customHeight="1" x14ac:dyDescent="0.2">
      <c r="A330" s="951"/>
      <c r="B330" s="952" t="s">
        <v>84</v>
      </c>
      <c r="C330" s="952"/>
      <c r="D330" s="953"/>
      <c r="E330" s="954"/>
      <c r="F330" s="954"/>
      <c r="G330" s="955">
        <f>SUM(G103:G315)</f>
        <v>31541943.390000004</v>
      </c>
      <c r="H330" s="955">
        <f>SUM(H103:H315)</f>
        <v>11036978.120000001</v>
      </c>
      <c r="I330" s="955">
        <f>SUM(I103:I315)</f>
        <v>23282013.380000003</v>
      </c>
      <c r="J330" s="955">
        <f>SUM(J103:J315)</f>
        <v>34315991.5</v>
      </c>
      <c r="K330" s="956">
        <f>SUM(K263:K329,K204:K262,K156:K192,K102:K149)</f>
        <v>45513336</v>
      </c>
    </row>
    <row r="331" spans="1:11" s="887" customFormat="1" ht="10.15" customHeight="1" x14ac:dyDescent="0.2">
      <c r="A331" s="925"/>
      <c r="B331" s="957"/>
      <c r="C331" s="957"/>
      <c r="D331" s="926"/>
      <c r="E331" s="927"/>
      <c r="F331" s="927"/>
      <c r="G331" s="958"/>
      <c r="H331" s="958"/>
      <c r="I331" s="958"/>
      <c r="J331" s="958"/>
      <c r="K331" s="959"/>
    </row>
    <row r="332" spans="1:11" s="887" customFormat="1" ht="10.15" customHeight="1" x14ac:dyDescent="0.2">
      <c r="A332" s="975" t="s">
        <v>1079</v>
      </c>
      <c r="B332" s="976"/>
      <c r="C332" s="976"/>
      <c r="D332" s="977"/>
      <c r="E332" s="914"/>
      <c r="F332" s="914"/>
      <c r="G332" s="914"/>
      <c r="H332" s="914"/>
      <c r="I332" s="914"/>
      <c r="J332" s="914"/>
      <c r="K332" s="960"/>
    </row>
    <row r="333" spans="1:11" s="887" customFormat="1" ht="10.15" customHeight="1" x14ac:dyDescent="0.2">
      <c r="A333" s="925"/>
      <c r="C333" s="887" t="s">
        <v>82</v>
      </c>
      <c r="D333" s="888"/>
      <c r="E333" s="914" t="s">
        <v>176</v>
      </c>
      <c r="F333" s="927"/>
      <c r="G333" s="961">
        <v>0</v>
      </c>
      <c r="H333" s="929">
        <v>540443</v>
      </c>
      <c r="I333" s="929">
        <v>433557</v>
      </c>
      <c r="J333" s="929">
        <f>SUM(H333:I333)</f>
        <v>974000</v>
      </c>
      <c r="K333" s="962">
        <f>[1]Sheet1!$AG$284</f>
        <v>8342792</v>
      </c>
    </row>
    <row r="334" spans="1:11" s="887" customFormat="1" ht="10.15" customHeight="1" x14ac:dyDescent="0.2">
      <c r="A334" s="963" t="s">
        <v>460</v>
      </c>
      <c r="D334" s="888"/>
      <c r="E334" s="927"/>
      <c r="F334" s="927"/>
      <c r="G334" s="955">
        <f>SUM(G333)</f>
        <v>0</v>
      </c>
      <c r="H334" s="955">
        <f>SUM(H333)</f>
        <v>540443</v>
      </c>
      <c r="I334" s="955">
        <f>SUM(I333)</f>
        <v>433557</v>
      </c>
      <c r="J334" s="955">
        <f>SUM(J333)</f>
        <v>974000</v>
      </c>
      <c r="K334" s="956">
        <f>SUM(K333)</f>
        <v>8342792</v>
      </c>
    </row>
    <row r="335" spans="1:11" s="887" customFormat="1" ht="10.15" customHeight="1" x14ac:dyDescent="0.2">
      <c r="A335" s="963"/>
      <c r="B335" s="957" t="s">
        <v>1080</v>
      </c>
      <c r="C335" s="957"/>
      <c r="D335" s="926"/>
      <c r="E335" s="927"/>
      <c r="F335" s="927"/>
      <c r="G335" s="929"/>
      <c r="H335" s="929"/>
      <c r="I335" s="929"/>
      <c r="J335" s="929"/>
      <c r="K335" s="962"/>
    </row>
    <row r="336" spans="1:11" s="887" customFormat="1" ht="10.15" customHeight="1" x14ac:dyDescent="0.2">
      <c r="A336" s="963"/>
      <c r="B336" s="957"/>
      <c r="C336" s="957"/>
      <c r="D336" s="888" t="s">
        <v>713</v>
      </c>
      <c r="E336" s="927"/>
      <c r="F336" s="927"/>
      <c r="G336" s="929">
        <v>9118910</v>
      </c>
      <c r="H336" s="929">
        <v>5114529</v>
      </c>
      <c r="I336" s="929">
        <v>11466639.6</v>
      </c>
      <c r="J336" s="929">
        <f t="shared" ref="J336:J340" si="15">SUM(H336:I336)</f>
        <v>16581168.6</v>
      </c>
      <c r="K336" s="962">
        <f>[1]Sheet1!AG286</f>
        <v>34890331.200000003</v>
      </c>
    </row>
    <row r="337" spans="1:11" s="887" customFormat="1" ht="10.15" customHeight="1" x14ac:dyDescent="0.2">
      <c r="A337" s="963"/>
      <c r="B337" s="957"/>
      <c r="C337" s="957"/>
      <c r="D337" s="888" t="s">
        <v>1081</v>
      </c>
      <c r="E337" s="927"/>
      <c r="F337" s="927"/>
      <c r="G337" s="929">
        <v>2383474.65</v>
      </c>
      <c r="H337" s="929">
        <v>1436167.18</v>
      </c>
      <c r="I337" s="929">
        <v>4746624.97</v>
      </c>
      <c r="J337" s="929">
        <f t="shared" si="15"/>
        <v>6182792.1499999994</v>
      </c>
      <c r="K337" s="962">
        <f>[1]Sheet1!AG287</f>
        <v>8872582.8000000007</v>
      </c>
    </row>
    <row r="338" spans="1:11" s="887" customFormat="1" ht="10.15" customHeight="1" x14ac:dyDescent="0.2">
      <c r="A338" s="963"/>
      <c r="B338" s="957"/>
      <c r="C338" s="957"/>
      <c r="D338" s="888" t="s">
        <v>1082</v>
      </c>
      <c r="E338" s="927"/>
      <c r="F338" s="927"/>
      <c r="G338" s="929">
        <v>0</v>
      </c>
      <c r="H338" s="929">
        <v>0</v>
      </c>
      <c r="I338" s="929">
        <v>14000</v>
      </c>
      <c r="J338" s="929">
        <f t="shared" si="15"/>
        <v>14000</v>
      </c>
      <c r="K338" s="962">
        <f>[1]Sheet1!AG288</f>
        <v>14000</v>
      </c>
    </row>
    <row r="339" spans="1:11" s="887" customFormat="1" ht="10.15" customHeight="1" x14ac:dyDescent="0.2">
      <c r="A339" s="963"/>
      <c r="B339" s="957"/>
      <c r="C339" s="957"/>
      <c r="D339" s="888" t="s">
        <v>1083</v>
      </c>
      <c r="E339" s="927"/>
      <c r="F339" s="927"/>
      <c r="G339" s="929">
        <v>0</v>
      </c>
      <c r="H339" s="929">
        <v>1474288.9</v>
      </c>
      <c r="I339" s="929">
        <v>3126026.38</v>
      </c>
      <c r="J339" s="929">
        <f t="shared" si="15"/>
        <v>4600315.2799999993</v>
      </c>
      <c r="K339" s="962">
        <f>[1]Sheet1!AG289</f>
        <v>16548602</v>
      </c>
    </row>
    <row r="340" spans="1:11" s="887" customFormat="1" ht="10.15" customHeight="1" x14ac:dyDescent="0.2">
      <c r="A340" s="963"/>
      <c r="B340" s="957"/>
      <c r="C340" s="957"/>
      <c r="D340" s="888" t="s">
        <v>695</v>
      </c>
      <c r="E340" s="927"/>
      <c r="F340" s="927"/>
      <c r="G340" s="929">
        <v>0</v>
      </c>
      <c r="H340" s="929">
        <v>0</v>
      </c>
      <c r="I340" s="929">
        <v>0</v>
      </c>
      <c r="J340" s="929">
        <f t="shared" si="15"/>
        <v>0</v>
      </c>
      <c r="K340" s="962">
        <f>[1]Sheet1!AG290</f>
        <v>600000</v>
      </c>
    </row>
    <row r="341" spans="1:11" s="887" customFormat="1" ht="10.15" customHeight="1" x14ac:dyDescent="0.2">
      <c r="A341" s="963"/>
      <c r="B341" s="957"/>
      <c r="C341" s="957"/>
      <c r="D341" s="888"/>
      <c r="E341" s="927"/>
      <c r="F341" s="927"/>
      <c r="G341" s="929"/>
      <c r="H341" s="929"/>
      <c r="I341" s="929"/>
      <c r="J341" s="929"/>
      <c r="K341" s="962"/>
    </row>
    <row r="342" spans="1:11" s="887" customFormat="1" ht="10.15" customHeight="1" x14ac:dyDescent="0.2">
      <c r="A342" s="963"/>
      <c r="B342" s="957"/>
      <c r="C342" s="957" t="s">
        <v>1084</v>
      </c>
      <c r="D342" s="926"/>
      <c r="E342" s="927"/>
      <c r="F342" s="927"/>
      <c r="G342" s="955">
        <f>SUM(G336:G341)</f>
        <v>11502384.65</v>
      </c>
      <c r="H342" s="955">
        <f>SUM(H336:H341)</f>
        <v>8024985.0800000001</v>
      </c>
      <c r="I342" s="955">
        <f>SUM(I336:I341)</f>
        <v>19353290.949999999</v>
      </c>
      <c r="J342" s="955">
        <f>SUM(J336:J341)</f>
        <v>27378276.030000001</v>
      </c>
      <c r="K342" s="956">
        <f>SUM(K336:K341)</f>
        <v>60925516</v>
      </c>
    </row>
    <row r="343" spans="1:11" s="887" customFormat="1" ht="10.15" customHeight="1" thickBot="1" x14ac:dyDescent="0.25">
      <c r="A343" s="963" t="s">
        <v>1085</v>
      </c>
      <c r="B343" s="957"/>
      <c r="C343" s="957"/>
      <c r="D343" s="926"/>
      <c r="E343" s="927"/>
      <c r="F343" s="927"/>
      <c r="G343" s="964">
        <f>SUM(G342,G334,G330,G89)</f>
        <v>88626520.330000013</v>
      </c>
      <c r="H343" s="964">
        <f>SUM(H342,H334,H330,H89)</f>
        <v>44338217.509999998</v>
      </c>
      <c r="I343" s="964">
        <f>SUM(I342,I334,I330,I89)</f>
        <v>74355456.719999999</v>
      </c>
      <c r="J343" s="964">
        <f>SUM(H343:I343)</f>
        <v>118693674.22999999</v>
      </c>
      <c r="K343" s="965">
        <f>SUM(K342,K334,K330,K89)</f>
        <v>177451656</v>
      </c>
    </row>
    <row r="344" spans="1:11" s="887" customFormat="1" ht="10.15" customHeight="1" thickTop="1" x14ac:dyDescent="0.2">
      <c r="A344" s="966" t="s">
        <v>1086</v>
      </c>
      <c r="B344" s="902"/>
      <c r="C344" s="967"/>
      <c r="D344" s="968"/>
      <c r="E344" s="934"/>
      <c r="F344" s="934"/>
      <c r="G344" s="969">
        <f>SUM(G50-G343)</f>
        <v>35963296.279999986</v>
      </c>
      <c r="H344" s="969">
        <f>SUM(H50-H343)</f>
        <v>23065387.07</v>
      </c>
      <c r="I344" s="969">
        <f>SUM(I50-I343)</f>
        <v>-9276743.299999997</v>
      </c>
      <c r="J344" s="970" t="s">
        <v>964</v>
      </c>
      <c r="K344" s="971" t="s">
        <v>964</v>
      </c>
    </row>
    <row r="345" spans="1:11" s="887" customFormat="1" ht="10.15" customHeight="1" x14ac:dyDescent="0.2">
      <c r="K345" s="567"/>
    </row>
    <row r="346" spans="1:11" s="887" customFormat="1" ht="10.15" customHeight="1" x14ac:dyDescent="0.2">
      <c r="D346" s="887" t="s">
        <v>1087</v>
      </c>
      <c r="K346" s="567"/>
    </row>
    <row r="347" spans="1:11" s="887" customFormat="1" ht="10.15" customHeight="1" x14ac:dyDescent="0.2">
      <c r="D347" s="887" t="s">
        <v>909</v>
      </c>
      <c r="J347" s="887" t="s">
        <v>50</v>
      </c>
      <c r="K347" s="567"/>
    </row>
    <row r="348" spans="1:11" s="887" customFormat="1" ht="10.15" customHeight="1" x14ac:dyDescent="0.2">
      <c r="E348" s="887" t="s">
        <v>909</v>
      </c>
      <c r="G348" s="887" t="s">
        <v>1088</v>
      </c>
      <c r="J348" s="887" t="s">
        <v>1089</v>
      </c>
      <c r="K348" s="567"/>
    </row>
    <row r="349" spans="1:11" s="957" customFormat="1" ht="10.15" customHeight="1" x14ac:dyDescent="0.2">
      <c r="D349" s="957" t="s">
        <v>369</v>
      </c>
      <c r="E349" s="957" t="s">
        <v>31</v>
      </c>
      <c r="G349" s="978" t="s">
        <v>385</v>
      </c>
      <c r="H349" s="978"/>
      <c r="I349" s="978"/>
      <c r="J349" s="979" t="s">
        <v>368</v>
      </c>
      <c r="K349" s="979"/>
    </row>
    <row r="350" spans="1:11" s="887" customFormat="1" ht="10.15" customHeight="1" x14ac:dyDescent="0.2">
      <c r="D350" s="887" t="s">
        <v>1090</v>
      </c>
      <c r="E350" s="887" t="s">
        <v>248</v>
      </c>
      <c r="G350" s="980" t="s">
        <v>1091</v>
      </c>
      <c r="H350" s="980"/>
      <c r="I350" s="980"/>
      <c r="J350" s="981" t="s">
        <v>1092</v>
      </c>
      <c r="K350" s="981"/>
    </row>
    <row r="351" spans="1:11" s="887" customFormat="1" ht="10.15" customHeight="1" x14ac:dyDescent="0.2">
      <c r="K351" s="567"/>
    </row>
    <row r="352" spans="1:11" s="887" customFormat="1" ht="10.15" customHeight="1" x14ac:dyDescent="0.2">
      <c r="D352" s="887" t="s">
        <v>909</v>
      </c>
      <c r="K352" s="567"/>
    </row>
    <row r="353" spans="4:11" s="887" customFormat="1" ht="10.15" customHeight="1" x14ac:dyDescent="0.2">
      <c r="D353" s="957" t="s">
        <v>32</v>
      </c>
      <c r="K353" s="567"/>
    </row>
    <row r="354" spans="4:11" s="887" customFormat="1" ht="10.15" customHeight="1" x14ac:dyDescent="0.2">
      <c r="D354" s="887" t="s">
        <v>287</v>
      </c>
      <c r="K354" s="567"/>
    </row>
  </sheetData>
  <mergeCells count="60">
    <mergeCell ref="A3:K3"/>
    <mergeCell ref="A4:K4"/>
    <mergeCell ref="A5:K5"/>
    <mergeCell ref="H6:J7"/>
    <mergeCell ref="A7:D7"/>
    <mergeCell ref="E7:E8"/>
    <mergeCell ref="G7:G8"/>
    <mergeCell ref="A8:D8"/>
    <mergeCell ref="J8:J9"/>
    <mergeCell ref="A10:D10"/>
    <mergeCell ref="A11:D11"/>
    <mergeCell ref="C20:D20"/>
    <mergeCell ref="H59:J60"/>
    <mergeCell ref="A60:D60"/>
    <mergeCell ref="E60:E61"/>
    <mergeCell ref="G60:G61"/>
    <mergeCell ref="A61:D61"/>
    <mergeCell ref="J61:J62"/>
    <mergeCell ref="A63:D63"/>
    <mergeCell ref="A97:D97"/>
    <mergeCell ref="E97:E98"/>
    <mergeCell ref="G97:G98"/>
    <mergeCell ref="H97:J97"/>
    <mergeCell ref="A98:D98"/>
    <mergeCell ref="J98:J99"/>
    <mergeCell ref="A100:D100"/>
    <mergeCell ref="H151:J152"/>
    <mergeCell ref="A152:D152"/>
    <mergeCell ref="E152:E153"/>
    <mergeCell ref="G152:G153"/>
    <mergeCell ref="A153:D153"/>
    <mergeCell ref="J153:J154"/>
    <mergeCell ref="A155:D155"/>
    <mergeCell ref="B156:D156"/>
    <mergeCell ref="H198:J199"/>
    <mergeCell ref="A199:D199"/>
    <mergeCell ref="E199:E200"/>
    <mergeCell ref="G199:G200"/>
    <mergeCell ref="A200:D200"/>
    <mergeCell ref="J200:J201"/>
    <mergeCell ref="A202:D202"/>
    <mergeCell ref="H249:J250"/>
    <mergeCell ref="A250:D250"/>
    <mergeCell ref="E250:E251"/>
    <mergeCell ref="G250:G251"/>
    <mergeCell ref="A251:D251"/>
    <mergeCell ref="J251:J252"/>
    <mergeCell ref="A253:D253"/>
    <mergeCell ref="H300:J301"/>
    <mergeCell ref="A301:D301"/>
    <mergeCell ref="E301:E302"/>
    <mergeCell ref="G301:G302"/>
    <mergeCell ref="A302:D302"/>
    <mergeCell ref="J302:J303"/>
    <mergeCell ref="A304:D304"/>
    <mergeCell ref="A332:D332"/>
    <mergeCell ref="G349:I349"/>
    <mergeCell ref="J349:K349"/>
    <mergeCell ref="G350:I350"/>
    <mergeCell ref="J350:K350"/>
  </mergeCells>
  <pageMargins left="0.94" right="0.15748031496062992" top="0.12" bottom="3.937007874015748E-2" header="0.11811023622047245" footer="3.937007874015748E-2"/>
  <pageSetup paperSize="14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P84"/>
  <sheetViews>
    <sheetView zoomScale="82" zoomScaleNormal="82" workbookViewId="0">
      <selection activeCell="N9" sqref="N9"/>
    </sheetView>
  </sheetViews>
  <sheetFormatPr defaultColWidth="9.140625" defaultRowHeight="14.1" customHeight="1" x14ac:dyDescent="0.25"/>
  <cols>
    <col min="1" max="1" width="3.28515625" style="38" customWidth="1"/>
    <col min="2" max="2" width="2.5703125" style="38" customWidth="1"/>
    <col min="3" max="3" width="3.5703125" style="38" customWidth="1"/>
    <col min="4" max="4" width="41.7109375" style="38" customWidth="1"/>
    <col min="5" max="5" width="16.5703125" style="38" customWidth="1"/>
    <col min="6" max="6" width="16.42578125" style="38" customWidth="1"/>
    <col min="7" max="7" width="15.42578125" style="38" customWidth="1"/>
    <col min="8" max="8" width="15.140625" style="38" customWidth="1"/>
    <col min="9" max="9" width="16" style="38" customWidth="1"/>
    <col min="10" max="10" width="15.7109375" style="38" customWidth="1"/>
    <col min="11" max="16384" width="9.140625" style="38"/>
  </cols>
  <sheetData>
    <row r="1" spans="1:10" s="327" customFormat="1" ht="14.1" customHeight="1" x14ac:dyDescent="0.3">
      <c r="J1" s="335" t="s">
        <v>218</v>
      </c>
    </row>
    <row r="2" spans="1:10" s="327" customFormat="1" ht="14.1" customHeight="1" x14ac:dyDescent="0.3">
      <c r="A2" s="327" t="s">
        <v>0</v>
      </c>
      <c r="J2" s="337" t="s">
        <v>26</v>
      </c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7.25" customHeight="1" thickBot="1" x14ac:dyDescent="0.35">
      <c r="A6" s="1095" t="s">
        <v>44</v>
      </c>
      <c r="B6" s="1095"/>
      <c r="C6" s="1095"/>
      <c r="D6" s="1095"/>
      <c r="G6" t="s">
        <v>50</v>
      </c>
    </row>
    <row r="7" spans="1:10" ht="14.1" customHeight="1" thickBot="1" x14ac:dyDescent="0.3">
      <c r="A7" s="24"/>
      <c r="B7" s="25"/>
      <c r="C7" s="25"/>
      <c r="D7" s="25"/>
      <c r="E7" s="26"/>
      <c r="F7" s="272"/>
      <c r="G7" s="1052" t="s">
        <v>19</v>
      </c>
      <c r="H7" s="1052"/>
      <c r="I7" s="1052"/>
      <c r="J7" s="1025" t="s">
        <v>24</v>
      </c>
    </row>
    <row r="8" spans="1:10" ht="14.1" customHeight="1" x14ac:dyDescent="0.25">
      <c r="A8" s="1056" t="s">
        <v>1</v>
      </c>
      <c r="B8" s="1057"/>
      <c r="C8" s="1057"/>
      <c r="D8" s="1053"/>
      <c r="E8" s="1100" t="s">
        <v>16</v>
      </c>
      <c r="F8" s="273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4.1" customHeight="1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4.1" customHeight="1" x14ac:dyDescent="0.3">
      <c r="A10" s="1106"/>
      <c r="B10" s="1107"/>
      <c r="C10" s="1107"/>
      <c r="D10" s="1108"/>
      <c r="E10" s="283"/>
      <c r="F10" s="283"/>
      <c r="G10" s="283"/>
      <c r="H10" s="283"/>
      <c r="I10" s="283"/>
      <c r="J10" s="283"/>
    </row>
    <row r="11" spans="1:10" ht="14.1" customHeight="1" x14ac:dyDescent="0.3">
      <c r="A11" s="1061" t="s">
        <v>58</v>
      </c>
      <c r="B11" s="1028"/>
      <c r="C11" s="1028"/>
      <c r="D11" s="1029"/>
      <c r="E11" s="284"/>
      <c r="F11" s="14"/>
      <c r="G11" s="14"/>
      <c r="H11" s="14"/>
      <c r="I11" s="14"/>
      <c r="J11" s="14"/>
    </row>
    <row r="12" spans="1:10" ht="14.1" customHeight="1" x14ac:dyDescent="0.3">
      <c r="A12" s="31"/>
      <c r="B12" s="1031" t="s">
        <v>2</v>
      </c>
      <c r="C12" s="1031"/>
      <c r="D12" s="1032"/>
      <c r="E12" s="51" t="s">
        <v>154</v>
      </c>
      <c r="F12" s="14"/>
      <c r="G12" s="14"/>
      <c r="H12" s="14"/>
      <c r="I12" s="14"/>
      <c r="J12" s="14"/>
    </row>
    <row r="13" spans="1:10" ht="14.1" customHeight="1" x14ac:dyDescent="0.3">
      <c r="A13" s="31"/>
      <c r="B13" s="32"/>
      <c r="C13" s="1031" t="s">
        <v>3</v>
      </c>
      <c r="D13" s="1032"/>
      <c r="E13" s="122" t="s">
        <v>74</v>
      </c>
      <c r="F13" s="21">
        <v>1466724</v>
      </c>
      <c r="G13" s="21">
        <v>765154</v>
      </c>
      <c r="H13" s="21">
        <v>765152</v>
      </c>
      <c r="I13" s="21">
        <f t="shared" ref="I13:I28" si="0">SUM(G13:H13)</f>
        <v>1530306</v>
      </c>
      <c r="J13" s="21">
        <f>[1]Sheet1!$M$8</f>
        <v>1583928</v>
      </c>
    </row>
    <row r="14" spans="1:10" ht="14.1" customHeight="1" x14ac:dyDescent="0.3">
      <c r="A14" s="31"/>
      <c r="B14" s="1031" t="s">
        <v>4</v>
      </c>
      <c r="C14" s="1031"/>
      <c r="D14" s="1032"/>
      <c r="E14" s="51" t="s">
        <v>155</v>
      </c>
      <c r="F14" s="358">
        <f>SUM(F16:F23)</f>
        <v>423460</v>
      </c>
      <c r="G14" s="358">
        <f t="shared" ref="G14:J14" si="1">SUM(G16:G23)</f>
        <v>229026</v>
      </c>
      <c r="H14" s="358">
        <f t="shared" si="1"/>
        <v>215026</v>
      </c>
      <c r="I14" s="358">
        <f t="shared" si="0"/>
        <v>444052</v>
      </c>
      <c r="J14" s="358">
        <f t="shared" si="1"/>
        <v>442988</v>
      </c>
    </row>
    <row r="15" spans="1:10" ht="14.1" customHeight="1" x14ac:dyDescent="0.3">
      <c r="A15" s="31"/>
      <c r="B15" s="30"/>
      <c r="C15" s="1031" t="s">
        <v>5</v>
      </c>
      <c r="D15" s="1032"/>
      <c r="E15" s="122" t="s">
        <v>75</v>
      </c>
      <c r="F15" s="21">
        <v>96000</v>
      </c>
      <c r="G15" s="21">
        <v>48000</v>
      </c>
      <c r="H15" s="21">
        <v>48000</v>
      </c>
      <c r="I15" s="21">
        <f t="shared" si="0"/>
        <v>96000</v>
      </c>
      <c r="J15" s="21">
        <f>[1]Sheet1!M10</f>
        <v>96000</v>
      </c>
    </row>
    <row r="16" spans="1:10" ht="14.1" customHeight="1" x14ac:dyDescent="0.3">
      <c r="A16" s="31"/>
      <c r="B16" s="30"/>
      <c r="C16" s="1031" t="s">
        <v>124</v>
      </c>
      <c r="D16" s="1032"/>
      <c r="E16" s="235" t="s">
        <v>139</v>
      </c>
      <c r="F16" s="21">
        <v>67500</v>
      </c>
      <c r="G16" s="21">
        <v>33750</v>
      </c>
      <c r="H16" s="21">
        <v>33750</v>
      </c>
      <c r="I16" s="21">
        <f t="shared" si="0"/>
        <v>67500</v>
      </c>
      <c r="J16" s="21">
        <f>[1]Sheet1!M11</f>
        <v>67500</v>
      </c>
    </row>
    <row r="17" spans="1:10" ht="14.1" customHeight="1" x14ac:dyDescent="0.3">
      <c r="A17" s="31"/>
      <c r="B17" s="30"/>
      <c r="C17" s="1031" t="s">
        <v>125</v>
      </c>
      <c r="D17" s="1032"/>
      <c r="E17" s="235" t="s">
        <v>140</v>
      </c>
      <c r="F17" s="21">
        <v>67500</v>
      </c>
      <c r="G17" s="21">
        <v>33750</v>
      </c>
      <c r="H17" s="21">
        <v>33750</v>
      </c>
      <c r="I17" s="21">
        <f t="shared" si="0"/>
        <v>67500</v>
      </c>
      <c r="J17" s="21">
        <f>[1]Sheet1!M12</f>
        <v>67500</v>
      </c>
    </row>
    <row r="18" spans="1:10" ht="14.1" customHeight="1" x14ac:dyDescent="0.3">
      <c r="A18" s="31"/>
      <c r="B18" s="30"/>
      <c r="C18" s="1031" t="s">
        <v>126</v>
      </c>
      <c r="D18" s="1032"/>
      <c r="E18" s="235" t="s">
        <v>141</v>
      </c>
      <c r="F18" s="21">
        <v>24000</v>
      </c>
      <c r="G18" s="21">
        <v>24000</v>
      </c>
      <c r="H18" s="21">
        <v>0</v>
      </c>
      <c r="I18" s="21">
        <f t="shared" si="0"/>
        <v>24000</v>
      </c>
      <c r="J18" s="21">
        <f>[1]Sheet1!M13</f>
        <v>24000</v>
      </c>
    </row>
    <row r="19" spans="1:10" ht="14.1" customHeight="1" x14ac:dyDescent="0.3">
      <c r="A19" s="31"/>
      <c r="B19" s="30"/>
      <c r="C19" s="1031" t="s">
        <v>129</v>
      </c>
      <c r="D19" s="1032"/>
      <c r="E19" s="235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>
        <v>0</v>
      </c>
    </row>
    <row r="20" spans="1:10" ht="14.1" customHeight="1" x14ac:dyDescent="0.3">
      <c r="A20" s="31"/>
      <c r="B20" s="30"/>
      <c r="C20" s="1031" t="s">
        <v>133</v>
      </c>
      <c r="D20" s="1032"/>
      <c r="E20" s="235" t="s">
        <v>146</v>
      </c>
      <c r="F20" s="21">
        <v>0</v>
      </c>
      <c r="G20" s="21">
        <v>10000</v>
      </c>
      <c r="H20" s="21">
        <v>0</v>
      </c>
      <c r="I20" s="21">
        <f t="shared" si="0"/>
        <v>10000</v>
      </c>
      <c r="J20" s="21"/>
    </row>
    <row r="21" spans="1:10" ht="14.1" customHeight="1" x14ac:dyDescent="0.3">
      <c r="A21" s="31"/>
      <c r="B21" s="30"/>
      <c r="C21" s="1031" t="s">
        <v>132</v>
      </c>
      <c r="D21" s="1032"/>
      <c r="E21" s="235" t="s">
        <v>148</v>
      </c>
      <c r="F21" s="21">
        <v>122230</v>
      </c>
      <c r="G21" s="21">
        <v>0</v>
      </c>
      <c r="H21" s="21">
        <v>127526</v>
      </c>
      <c r="I21" s="21">
        <f t="shared" si="0"/>
        <v>127526</v>
      </c>
      <c r="J21" s="21">
        <f>[1]Sheet1!M21</f>
        <v>131994</v>
      </c>
    </row>
    <row r="22" spans="1:10" ht="14.1" customHeight="1" x14ac:dyDescent="0.3">
      <c r="A22" s="31"/>
      <c r="B22" s="30"/>
      <c r="C22" s="1031" t="s">
        <v>226</v>
      </c>
      <c r="D22" s="1032"/>
      <c r="E22" s="235" t="s">
        <v>148</v>
      </c>
      <c r="F22" s="21">
        <v>122230</v>
      </c>
      <c r="G22" s="21">
        <v>127526</v>
      </c>
      <c r="H22" s="21">
        <v>0</v>
      </c>
      <c r="I22" s="21">
        <f t="shared" si="0"/>
        <v>127526</v>
      </c>
      <c r="J22" s="21">
        <f>[1]Sheet1!M22</f>
        <v>131994</v>
      </c>
    </row>
    <row r="23" spans="1:10" ht="14.1" customHeight="1" x14ac:dyDescent="0.3">
      <c r="A23" s="31"/>
      <c r="B23" s="30"/>
      <c r="C23" s="1031" t="s">
        <v>134</v>
      </c>
      <c r="D23" s="1032"/>
      <c r="E23" s="235" t="s">
        <v>149</v>
      </c>
      <c r="F23" s="21">
        <v>20000</v>
      </c>
      <c r="G23" s="21">
        <v>0</v>
      </c>
      <c r="H23" s="21">
        <v>20000</v>
      </c>
      <c r="I23" s="21">
        <f t="shared" si="0"/>
        <v>20000</v>
      </c>
      <c r="J23" s="21">
        <f>[1]Sheet1!M23</f>
        <v>20000</v>
      </c>
    </row>
    <row r="24" spans="1:10" ht="14.1" customHeight="1" x14ac:dyDescent="0.3">
      <c r="A24" s="31"/>
      <c r="B24" s="32" t="s">
        <v>56</v>
      </c>
      <c r="C24" s="32"/>
      <c r="D24" s="33"/>
      <c r="E24" s="51" t="s">
        <v>150</v>
      </c>
      <c r="F24" s="358">
        <f>SUM(F25:F28)</f>
        <v>208581.98</v>
      </c>
      <c r="G24" s="358">
        <f t="shared" ref="G24:J24" si="2">SUM(G25:G28)</f>
        <v>108814.43</v>
      </c>
      <c r="H24" s="358">
        <f t="shared" si="2"/>
        <v>128939.57</v>
      </c>
      <c r="I24" s="358">
        <f t="shared" si="0"/>
        <v>237754</v>
      </c>
      <c r="J24" s="358">
        <f t="shared" si="2"/>
        <v>233753</v>
      </c>
    </row>
    <row r="25" spans="1:10" ht="14.1" customHeight="1" x14ac:dyDescent="0.3">
      <c r="A25" s="31"/>
      <c r="B25" s="30"/>
      <c r="C25" s="80" t="s">
        <v>135</v>
      </c>
      <c r="D25" s="78"/>
      <c r="E25" s="51" t="s">
        <v>151</v>
      </c>
      <c r="F25" s="21">
        <v>176000.88</v>
      </c>
      <c r="G25" s="21">
        <v>91818.48</v>
      </c>
      <c r="H25" s="21">
        <v>91819.520000000004</v>
      </c>
      <c r="I25" s="14">
        <f t="shared" si="0"/>
        <v>183638</v>
      </c>
      <c r="J25" s="14">
        <f>[1]Sheet1!M25</f>
        <v>190073</v>
      </c>
    </row>
    <row r="26" spans="1:10" ht="14.1" customHeight="1" x14ac:dyDescent="0.3">
      <c r="A26" s="31"/>
      <c r="B26" s="30"/>
      <c r="C26" s="80" t="s">
        <v>136</v>
      </c>
      <c r="D26" s="78"/>
      <c r="E26" s="51" t="s">
        <v>152</v>
      </c>
      <c r="F26" s="21">
        <v>7200</v>
      </c>
      <c r="G26" s="21">
        <v>3600</v>
      </c>
      <c r="H26" s="21">
        <v>3600</v>
      </c>
      <c r="I26" s="14">
        <f t="shared" si="0"/>
        <v>7200</v>
      </c>
      <c r="J26" s="14">
        <f>[1]Sheet1!M26</f>
        <v>7200</v>
      </c>
    </row>
    <row r="27" spans="1:10" ht="14.1" customHeight="1" x14ac:dyDescent="0.3">
      <c r="A27" s="31"/>
      <c r="B27" s="30"/>
      <c r="C27" s="80" t="s">
        <v>137</v>
      </c>
      <c r="D27" s="78"/>
      <c r="E27" s="51" t="s">
        <v>156</v>
      </c>
      <c r="F27" s="21">
        <v>20581.099999999999</v>
      </c>
      <c r="G27" s="21">
        <v>10995.95</v>
      </c>
      <c r="H27" s="21">
        <v>31120.05</v>
      </c>
      <c r="I27" s="14">
        <f t="shared" si="0"/>
        <v>42116</v>
      </c>
      <c r="J27" s="14">
        <f>[1]Sheet1!M27</f>
        <v>31680</v>
      </c>
    </row>
    <row r="28" spans="1:10" ht="14.1" customHeight="1" x14ac:dyDescent="0.3">
      <c r="A28" s="31"/>
      <c r="B28" s="30"/>
      <c r="C28" s="80" t="s">
        <v>138</v>
      </c>
      <c r="D28" s="78"/>
      <c r="E28" s="51" t="s">
        <v>153</v>
      </c>
      <c r="F28" s="21">
        <v>4800</v>
      </c>
      <c r="G28" s="21">
        <v>2400</v>
      </c>
      <c r="H28" s="21">
        <v>2400</v>
      </c>
      <c r="I28" s="14">
        <f t="shared" si="0"/>
        <v>4800</v>
      </c>
      <c r="J28" s="14">
        <f>[1]Sheet1!M28</f>
        <v>4800</v>
      </c>
    </row>
    <row r="29" spans="1:10" ht="14.1" customHeight="1" x14ac:dyDescent="0.3">
      <c r="A29" s="31"/>
      <c r="B29" s="120" t="s">
        <v>6</v>
      </c>
      <c r="C29" s="121"/>
      <c r="E29" s="51" t="s">
        <v>157</v>
      </c>
      <c r="F29" s="14"/>
      <c r="G29" s="14"/>
      <c r="H29" s="14"/>
      <c r="I29" s="14"/>
      <c r="J29" s="14"/>
    </row>
    <row r="30" spans="1:10" ht="14.1" customHeight="1" x14ac:dyDescent="0.3">
      <c r="A30" s="31"/>
      <c r="B30" s="32"/>
      <c r="C30" s="119" t="s">
        <v>6</v>
      </c>
      <c r="D30" s="121"/>
      <c r="E30" s="51" t="s">
        <v>153</v>
      </c>
      <c r="F30" s="159">
        <v>0</v>
      </c>
      <c r="G30" s="357">
        <v>0</v>
      </c>
      <c r="H30" s="357">
        <v>0</v>
      </c>
      <c r="I30" s="357">
        <v>0</v>
      </c>
      <c r="J30" s="357">
        <v>0</v>
      </c>
    </row>
    <row r="31" spans="1:10" ht="14.1" customHeight="1" x14ac:dyDescent="0.25">
      <c r="A31" s="31"/>
      <c r="B31" s="32"/>
      <c r="C31" s="1045" t="s">
        <v>235</v>
      </c>
      <c r="D31" s="1046"/>
      <c r="E31" s="51"/>
      <c r="F31" s="21">
        <v>20000</v>
      </c>
      <c r="G31" s="18">
        <v>0</v>
      </c>
      <c r="H31" s="14">
        <v>20000</v>
      </c>
      <c r="I31" s="21">
        <f>SUM(G31:H31)</f>
        <v>20000</v>
      </c>
      <c r="J31" s="21">
        <f>[1]Sheet1!$M$31</f>
        <v>20000</v>
      </c>
    </row>
    <row r="32" spans="1:10" ht="14.1" customHeight="1" x14ac:dyDescent="0.25">
      <c r="A32" s="31"/>
      <c r="B32" s="32"/>
      <c r="C32" s="255" t="s">
        <v>292</v>
      </c>
      <c r="D32" s="254"/>
      <c r="E32" s="51"/>
      <c r="F32" s="292"/>
      <c r="G32" s="356"/>
      <c r="H32" s="356"/>
      <c r="I32" s="356"/>
      <c r="J32" s="356"/>
    </row>
    <row r="33" spans="1:10" ht="14.1" customHeight="1" x14ac:dyDescent="0.25">
      <c r="A33" s="31"/>
      <c r="B33" s="1028" t="s">
        <v>83</v>
      </c>
      <c r="C33" s="1028"/>
      <c r="D33" s="1029"/>
      <c r="E33" s="83"/>
      <c r="F33" s="17">
        <f>SUM(F13,F14,F15,F24,F30,F31)</f>
        <v>2214765.98</v>
      </c>
      <c r="G33" s="17">
        <f t="shared" ref="G33:J33" si="3">SUM(G13,G14,G15,G24,G31)</f>
        <v>1150994.43</v>
      </c>
      <c r="H33" s="17">
        <f t="shared" si="3"/>
        <v>1177117.57</v>
      </c>
      <c r="I33" s="17">
        <f>SUM(I13,I14,I15,I24,I31)</f>
        <v>2328112</v>
      </c>
      <c r="J33" s="17">
        <f t="shared" si="3"/>
        <v>2376669</v>
      </c>
    </row>
    <row r="34" spans="1:10" ht="14.1" customHeight="1" x14ac:dyDescent="0.25">
      <c r="A34" s="184"/>
      <c r="B34" s="54"/>
      <c r="C34" s="54"/>
      <c r="D34" s="54"/>
      <c r="E34" s="28"/>
      <c r="F34" s="194" t="s">
        <v>50</v>
      </c>
      <c r="G34" s="194"/>
      <c r="H34" s="194"/>
      <c r="I34" s="194"/>
      <c r="J34" s="194"/>
    </row>
    <row r="35" spans="1:10" ht="14.1" customHeight="1" x14ac:dyDescent="0.25">
      <c r="A35" s="32"/>
      <c r="B35" s="169"/>
      <c r="C35" s="169"/>
      <c r="D35" s="169"/>
      <c r="E35" s="171"/>
      <c r="F35" s="57"/>
      <c r="G35" s="57"/>
      <c r="H35" s="57"/>
      <c r="I35" s="57"/>
      <c r="J35" s="57"/>
    </row>
    <row r="36" spans="1:10" ht="14.1" customHeight="1" x14ac:dyDescent="0.25">
      <c r="A36" s="32"/>
      <c r="B36" s="259"/>
      <c r="C36" s="259"/>
      <c r="D36" s="259"/>
      <c r="E36" s="265"/>
      <c r="F36" s="57"/>
      <c r="G36" s="57" t="s">
        <v>50</v>
      </c>
      <c r="H36" s="57"/>
      <c r="I36" s="57"/>
    </row>
    <row r="37" spans="1:10" ht="14.1" customHeight="1" x14ac:dyDescent="0.25">
      <c r="A37" s="32"/>
      <c r="B37" s="259"/>
      <c r="C37" s="259"/>
      <c r="D37" s="259"/>
      <c r="E37" s="265"/>
      <c r="F37" s="57"/>
      <c r="G37" s="57"/>
      <c r="H37" s="57"/>
      <c r="I37" s="57"/>
      <c r="J37" s="57"/>
    </row>
    <row r="38" spans="1:10" ht="14.1" customHeight="1" x14ac:dyDescent="0.25">
      <c r="A38" s="32"/>
      <c r="B38" s="169"/>
      <c r="C38" s="169"/>
      <c r="D38" s="169"/>
      <c r="E38" s="171"/>
      <c r="F38" s="57"/>
      <c r="G38" s="57"/>
      <c r="H38" s="57"/>
      <c r="I38" s="57"/>
      <c r="J38" s="57"/>
    </row>
    <row r="39" spans="1:10" ht="14.1" customHeight="1" x14ac:dyDescent="0.25">
      <c r="A39" s="32"/>
      <c r="B39" s="259"/>
      <c r="C39" s="259"/>
      <c r="D39" s="259"/>
      <c r="E39" s="265"/>
      <c r="F39" s="57"/>
      <c r="G39" s="57"/>
      <c r="H39" s="57"/>
      <c r="I39" s="57"/>
      <c r="J39" s="57"/>
    </row>
    <row r="40" spans="1:10" ht="14.1" customHeight="1" x14ac:dyDescent="0.25">
      <c r="A40" s="32"/>
      <c r="B40" s="259"/>
      <c r="C40" s="259"/>
      <c r="D40" s="259"/>
      <c r="E40" s="265"/>
      <c r="F40" s="57"/>
      <c r="G40" s="57"/>
      <c r="H40" s="57"/>
      <c r="I40" s="57"/>
      <c r="J40" s="57"/>
    </row>
    <row r="41" spans="1:10" ht="19.5" customHeight="1" thickBot="1" x14ac:dyDescent="0.3">
      <c r="A41" s="1095" t="s">
        <v>44</v>
      </c>
      <c r="B41" s="1095"/>
      <c r="C41" s="1095"/>
      <c r="D41" s="1095"/>
      <c r="E41" s="265"/>
      <c r="F41" s="57"/>
      <c r="G41" s="57"/>
      <c r="H41" s="57"/>
      <c r="I41" s="57"/>
      <c r="J41" s="199" t="s">
        <v>217</v>
      </c>
    </row>
    <row r="42" spans="1:10" ht="14.1" customHeight="1" thickBot="1" x14ac:dyDescent="0.3">
      <c r="A42" s="24"/>
      <c r="B42" s="25"/>
      <c r="C42" s="25"/>
      <c r="D42" s="25"/>
      <c r="E42" s="26"/>
      <c r="F42" s="272"/>
      <c r="G42" s="1052" t="s">
        <v>19</v>
      </c>
      <c r="H42" s="1052"/>
      <c r="I42" s="1052"/>
      <c r="J42" s="1025" t="s">
        <v>24</v>
      </c>
    </row>
    <row r="43" spans="1:10" ht="14.1" customHeight="1" x14ac:dyDescent="0.25">
      <c r="A43" s="1056" t="s">
        <v>1</v>
      </c>
      <c r="B43" s="1057"/>
      <c r="C43" s="1057"/>
      <c r="D43" s="1053"/>
      <c r="E43" s="1100" t="s">
        <v>16</v>
      </c>
      <c r="F43" s="273" t="s">
        <v>17</v>
      </c>
      <c r="G43" s="1054" t="s">
        <v>18</v>
      </c>
      <c r="H43" s="1054" t="s">
        <v>23</v>
      </c>
      <c r="I43" s="1054" t="s">
        <v>22</v>
      </c>
      <c r="J43" s="1026"/>
    </row>
    <row r="44" spans="1:10" ht="14.1" customHeight="1" thickBot="1" x14ac:dyDescent="0.3">
      <c r="A44" s="1103"/>
      <c r="B44" s="1104"/>
      <c r="C44" s="1104"/>
      <c r="D44" s="1105"/>
      <c r="E44" s="1101"/>
      <c r="F44" s="285" t="s">
        <v>18</v>
      </c>
      <c r="G44" s="1102"/>
      <c r="H44" s="1102"/>
      <c r="I44" s="1102"/>
      <c r="J44" s="285" t="s">
        <v>25</v>
      </c>
    </row>
    <row r="45" spans="1:10" ht="13.15" customHeight="1" x14ac:dyDescent="0.25">
      <c r="A45" s="1106"/>
      <c r="B45" s="1107"/>
      <c r="C45" s="1107"/>
      <c r="D45" s="1108"/>
      <c r="E45" s="283"/>
      <c r="F45" s="283"/>
      <c r="G45" s="283"/>
      <c r="H45" s="283"/>
      <c r="I45" s="283"/>
      <c r="J45" s="283"/>
    </row>
    <row r="46" spans="1:10" ht="13.15" customHeight="1" x14ac:dyDescent="0.25">
      <c r="A46" s="11" t="s">
        <v>7</v>
      </c>
      <c r="B46" s="13"/>
      <c r="C46" s="19"/>
      <c r="D46" s="43"/>
      <c r="E46" s="83"/>
      <c r="F46" s="14"/>
      <c r="G46" s="14"/>
      <c r="H46" s="14"/>
      <c r="I46" s="14"/>
      <c r="J46" s="14"/>
    </row>
    <row r="47" spans="1:10" ht="13.15" customHeight="1" x14ac:dyDescent="0.25">
      <c r="A47" s="11"/>
      <c r="B47" s="1030" t="s">
        <v>8</v>
      </c>
      <c r="C47" s="1031"/>
      <c r="D47" s="1032"/>
      <c r="E47" s="51" t="s">
        <v>117</v>
      </c>
      <c r="F47" s="21"/>
      <c r="G47" s="21"/>
      <c r="H47" s="21"/>
      <c r="I47" s="21"/>
      <c r="J47" s="21"/>
    </row>
    <row r="48" spans="1:10" ht="13.15" customHeight="1" x14ac:dyDescent="0.25">
      <c r="A48" s="11"/>
      <c r="B48" s="126"/>
      <c r="C48" s="1030" t="s">
        <v>8</v>
      </c>
      <c r="D48" s="1032"/>
      <c r="E48" s="51" t="s">
        <v>110</v>
      </c>
      <c r="F48" s="21">
        <v>17080</v>
      </c>
      <c r="G48" s="21">
        <v>10685</v>
      </c>
      <c r="H48" s="21">
        <v>89315</v>
      </c>
      <c r="I48" s="21">
        <f>SUM(G48:H48)</f>
        <v>100000</v>
      </c>
      <c r="J48" s="21">
        <v>100000</v>
      </c>
    </row>
    <row r="49" spans="1:15" ht="13.15" customHeight="1" x14ac:dyDescent="0.25">
      <c r="A49" s="11"/>
      <c r="B49" s="1030" t="s">
        <v>9</v>
      </c>
      <c r="C49" s="1031"/>
      <c r="D49" s="1032"/>
      <c r="E49" s="51" t="s">
        <v>118</v>
      </c>
      <c r="F49" s="21"/>
      <c r="G49" s="21"/>
      <c r="H49" s="21"/>
      <c r="I49" s="21"/>
      <c r="J49" s="21"/>
    </row>
    <row r="50" spans="1:15" ht="13.15" customHeight="1" x14ac:dyDescent="0.25">
      <c r="A50" s="11"/>
      <c r="B50" s="126"/>
      <c r="C50" s="1030" t="s">
        <v>46</v>
      </c>
      <c r="D50" s="1032"/>
      <c r="E50" s="51" t="s">
        <v>111</v>
      </c>
      <c r="F50" s="21">
        <v>28900</v>
      </c>
      <c r="G50" s="21">
        <v>0</v>
      </c>
      <c r="H50" s="21">
        <v>120000</v>
      </c>
      <c r="I50" s="21">
        <f>SUM(G50:H50)</f>
        <v>120000</v>
      </c>
      <c r="J50" s="21">
        <v>120000</v>
      </c>
    </row>
    <row r="51" spans="1:15" ht="13.15" customHeight="1" x14ac:dyDescent="0.25">
      <c r="A51" s="11"/>
      <c r="B51" s="1030" t="s">
        <v>10</v>
      </c>
      <c r="C51" s="1031"/>
      <c r="D51" s="1032"/>
      <c r="E51" s="51" t="s">
        <v>119</v>
      </c>
      <c r="F51" s="358">
        <f>SUM(F52,F53)</f>
        <v>23330.57</v>
      </c>
      <c r="G51" s="358">
        <f>SUM(G52,G53)</f>
        <v>27437</v>
      </c>
      <c r="H51" s="358">
        <f>SUM(H52,H53)</f>
        <v>62563</v>
      </c>
      <c r="I51" s="358">
        <f>SUM(G51:H51)</f>
        <v>90000</v>
      </c>
      <c r="J51" s="358"/>
    </row>
    <row r="52" spans="1:15" ht="13.15" customHeight="1" x14ac:dyDescent="0.25">
      <c r="A52" s="11"/>
      <c r="B52" s="126"/>
      <c r="C52" s="1030" t="s">
        <v>34</v>
      </c>
      <c r="D52" s="1032"/>
      <c r="E52" s="51" t="s">
        <v>112</v>
      </c>
      <c r="F52" s="21">
        <v>23330.57</v>
      </c>
      <c r="G52" s="21">
        <v>27437</v>
      </c>
      <c r="H52" s="21">
        <v>32563</v>
      </c>
      <c r="I52" s="21">
        <f>SUM(G52:H52)</f>
        <v>60000</v>
      </c>
      <c r="J52" s="21">
        <v>60000</v>
      </c>
      <c r="O52" s="38" t="s">
        <v>50</v>
      </c>
    </row>
    <row r="53" spans="1:15" ht="13.15" customHeight="1" x14ac:dyDescent="0.25">
      <c r="A53" s="11"/>
      <c r="B53" s="117"/>
      <c r="C53" s="1045" t="s">
        <v>184</v>
      </c>
      <c r="D53" s="1032"/>
      <c r="E53" s="51" t="s">
        <v>113</v>
      </c>
      <c r="F53" s="21">
        <v>0</v>
      </c>
      <c r="G53" s="21">
        <v>0</v>
      </c>
      <c r="H53" s="21">
        <v>30000</v>
      </c>
      <c r="I53" s="21">
        <f>SUM(G53:H53)</f>
        <v>30000</v>
      </c>
      <c r="J53" s="236">
        <v>30000</v>
      </c>
    </row>
    <row r="54" spans="1:15" ht="13.15" customHeight="1" x14ac:dyDescent="0.25">
      <c r="A54" s="11"/>
      <c r="B54" s="1030" t="s">
        <v>69</v>
      </c>
      <c r="C54" s="1031"/>
      <c r="D54" s="1032"/>
      <c r="E54" s="51" t="s">
        <v>121</v>
      </c>
      <c r="F54" s="358">
        <f>SUM(F55,F56)</f>
        <v>45600</v>
      </c>
      <c r="G54" s="358">
        <f>SUM(G55,G56)</f>
        <v>25710</v>
      </c>
      <c r="H54" s="358">
        <f>SUM(H55,H56)</f>
        <v>29290</v>
      </c>
      <c r="I54" s="358">
        <f t="shared" ref="I54:I60" si="4">SUM(G54:H54)</f>
        <v>55000</v>
      </c>
      <c r="J54" s="358"/>
    </row>
    <row r="55" spans="1:15" ht="13.15" customHeight="1" x14ac:dyDescent="0.25">
      <c r="A55" s="11"/>
      <c r="B55" s="126"/>
      <c r="C55" s="1030" t="s">
        <v>95</v>
      </c>
      <c r="D55" s="1032"/>
      <c r="E55" s="51" t="s">
        <v>115</v>
      </c>
      <c r="F55" s="21">
        <v>31100</v>
      </c>
      <c r="G55" s="21">
        <v>16710</v>
      </c>
      <c r="H55" s="21">
        <v>13290</v>
      </c>
      <c r="I55" s="21">
        <f>SUM(G55:H55)</f>
        <v>30000</v>
      </c>
      <c r="J55" s="21">
        <v>30000</v>
      </c>
    </row>
    <row r="56" spans="1:15" ht="13.15" customHeight="1" x14ac:dyDescent="0.25">
      <c r="A56" s="11"/>
      <c r="B56" s="126"/>
      <c r="C56" s="1030" t="s">
        <v>108</v>
      </c>
      <c r="D56" s="1032"/>
      <c r="E56" s="51" t="s">
        <v>116</v>
      </c>
      <c r="F56" s="21">
        <v>14500</v>
      </c>
      <c r="G56" s="21">
        <v>9000</v>
      </c>
      <c r="H56" s="21">
        <v>16000</v>
      </c>
      <c r="I56" s="21">
        <f>SUM(G56:H56)</f>
        <v>25000</v>
      </c>
      <c r="J56" s="21">
        <v>30000</v>
      </c>
    </row>
    <row r="57" spans="1:15" ht="13.15" customHeight="1" x14ac:dyDescent="0.25">
      <c r="A57" s="11"/>
      <c r="B57" s="1030" t="s">
        <v>13</v>
      </c>
      <c r="C57" s="1030"/>
      <c r="D57" s="1046"/>
      <c r="E57" s="51" t="s">
        <v>162</v>
      </c>
      <c r="F57" s="357">
        <f>SUM(F58:F59)</f>
        <v>13083</v>
      </c>
      <c r="G57" s="357">
        <f t="shared" ref="G57" si="5">SUM(G58:G59)</f>
        <v>5529</v>
      </c>
      <c r="H57" s="358">
        <f>SUM(H58,H59,H62)</f>
        <v>123471</v>
      </c>
      <c r="I57" s="358">
        <f t="shared" si="4"/>
        <v>129000</v>
      </c>
      <c r="J57" s="358"/>
    </row>
    <row r="58" spans="1:15" ht="13.15" customHeight="1" x14ac:dyDescent="0.25">
      <c r="A58" s="11"/>
      <c r="B58" s="117"/>
      <c r="C58" s="1045" t="s">
        <v>98</v>
      </c>
      <c r="D58" s="1032"/>
      <c r="E58" s="51" t="s">
        <v>163</v>
      </c>
      <c r="F58" s="21">
        <v>6500</v>
      </c>
      <c r="G58" s="21">
        <v>3500</v>
      </c>
      <c r="H58" s="21">
        <v>15500</v>
      </c>
      <c r="I58" s="21">
        <f>SUM(G58:H58)</f>
        <v>19000</v>
      </c>
      <c r="J58" s="21">
        <v>20000</v>
      </c>
    </row>
    <row r="59" spans="1:15" ht="13.15" customHeight="1" x14ac:dyDescent="0.25">
      <c r="A59" s="11"/>
      <c r="B59" s="117"/>
      <c r="C59" s="127" t="s">
        <v>99</v>
      </c>
      <c r="D59" s="124"/>
      <c r="E59" s="51" t="s">
        <v>164</v>
      </c>
      <c r="F59" s="21">
        <v>6583</v>
      </c>
      <c r="G59" s="21">
        <v>2029</v>
      </c>
      <c r="H59" s="21">
        <v>7971</v>
      </c>
      <c r="I59" s="21">
        <f>SUM(G59:H59)</f>
        <v>10000</v>
      </c>
      <c r="J59" s="21">
        <v>10000</v>
      </c>
    </row>
    <row r="60" spans="1:15" ht="13.15" customHeight="1" x14ac:dyDescent="0.25">
      <c r="A60" s="11"/>
      <c r="B60" s="1030" t="s">
        <v>71</v>
      </c>
      <c r="C60" s="1030"/>
      <c r="D60" s="1046"/>
      <c r="E60" s="51" t="s">
        <v>168</v>
      </c>
      <c r="F60" s="21">
        <v>0</v>
      </c>
      <c r="G60" s="357">
        <f t="shared" ref="G60" si="6">SUM(G61:G62)</f>
        <v>0</v>
      </c>
      <c r="H60" s="357">
        <v>0</v>
      </c>
      <c r="I60" s="357">
        <f t="shared" si="4"/>
        <v>0</v>
      </c>
      <c r="J60" s="21">
        <v>0</v>
      </c>
    </row>
    <row r="61" spans="1:15" ht="13.15" customHeight="1" x14ac:dyDescent="0.25">
      <c r="A61" s="11"/>
      <c r="B61" s="126"/>
      <c r="C61" s="1030" t="s">
        <v>190</v>
      </c>
      <c r="D61" s="1046"/>
      <c r="E61" s="51" t="s">
        <v>191</v>
      </c>
      <c r="F61" s="21">
        <v>0</v>
      </c>
      <c r="G61" s="21">
        <v>0</v>
      </c>
      <c r="H61" s="21">
        <v>0</v>
      </c>
      <c r="I61" s="21">
        <v>0</v>
      </c>
      <c r="J61" s="21"/>
    </row>
    <row r="62" spans="1:15" ht="13.15" customHeight="1" x14ac:dyDescent="0.25">
      <c r="A62" s="11"/>
      <c r="B62" s="126"/>
      <c r="C62" s="1030" t="s">
        <v>71</v>
      </c>
      <c r="D62" s="1032"/>
      <c r="E62" s="51" t="s">
        <v>175</v>
      </c>
      <c r="F62" s="21">
        <v>357606.43</v>
      </c>
      <c r="G62" s="21">
        <v>0</v>
      </c>
      <c r="H62" s="21">
        <v>100000</v>
      </c>
      <c r="I62" s="21">
        <f>SUM(G62:H62)</f>
        <v>100000</v>
      </c>
      <c r="J62" s="21">
        <v>0</v>
      </c>
    </row>
    <row r="63" spans="1:15" ht="13.15" customHeight="1" x14ac:dyDescent="0.25">
      <c r="A63" s="11"/>
      <c r="B63" s="126"/>
      <c r="C63" s="1045" t="s">
        <v>688</v>
      </c>
      <c r="D63" s="1046"/>
      <c r="E63" s="411" t="s">
        <v>270</v>
      </c>
      <c r="F63" s="292">
        <v>0</v>
      </c>
      <c r="G63" s="292">
        <v>0</v>
      </c>
      <c r="H63" s="292">
        <v>0</v>
      </c>
      <c r="I63" s="292">
        <v>0</v>
      </c>
      <c r="J63" s="292">
        <v>100000</v>
      </c>
    </row>
    <row r="64" spans="1:15" ht="13.15" customHeight="1" x14ac:dyDescent="0.25">
      <c r="A64" s="37"/>
      <c r="B64" s="1028" t="s">
        <v>84</v>
      </c>
      <c r="C64" s="1028"/>
      <c r="D64" s="1029"/>
      <c r="E64" s="83"/>
      <c r="F64" s="17">
        <f>SUM(F48,F50,F51,F54,F57,F60,F62)</f>
        <v>485600</v>
      </c>
      <c r="G64" s="17">
        <f t="shared" ref="G64" si="7">SUM(G48,G50,G51,G54,G57,G60)</f>
        <v>69361</v>
      </c>
      <c r="H64" s="17">
        <f>SUM(H48,H50,H51,H54,H57,H60)</f>
        <v>424639</v>
      </c>
      <c r="I64" s="17">
        <f>SUM(I48,I50,I51,I54,I57,I60)</f>
        <v>494000</v>
      </c>
      <c r="J64" s="17">
        <f>SUM(J48:J63)</f>
        <v>500000</v>
      </c>
    </row>
    <row r="65" spans="1:10" ht="13.15" customHeight="1" x14ac:dyDescent="0.25">
      <c r="A65" s="1061" t="s">
        <v>14</v>
      </c>
      <c r="B65" s="1028"/>
      <c r="C65" s="1028"/>
      <c r="D65" s="1029"/>
      <c r="E65" s="83"/>
      <c r="F65" s="17"/>
      <c r="G65" s="17"/>
      <c r="H65" s="17"/>
      <c r="I65" s="17"/>
      <c r="J65" s="17"/>
    </row>
    <row r="66" spans="1:10" ht="13.15" customHeight="1" x14ac:dyDescent="0.25">
      <c r="A66" s="37"/>
      <c r="B66" s="1031" t="s">
        <v>82</v>
      </c>
      <c r="C66" s="1031"/>
      <c r="D66" s="1032"/>
      <c r="E66" s="51" t="s">
        <v>176</v>
      </c>
      <c r="F66" s="52"/>
      <c r="G66" s="52"/>
      <c r="H66" s="52"/>
      <c r="I66" s="52"/>
      <c r="J66" s="52"/>
    </row>
    <row r="67" spans="1:10" ht="13.15" customHeight="1" x14ac:dyDescent="0.25">
      <c r="A67" s="37"/>
      <c r="B67" s="123"/>
      <c r="C67" s="1043" t="s">
        <v>106</v>
      </c>
      <c r="D67" s="1044"/>
      <c r="E67" s="51" t="s">
        <v>177</v>
      </c>
      <c r="F67" s="52">
        <v>0</v>
      </c>
      <c r="G67" s="52">
        <v>0</v>
      </c>
      <c r="H67" s="52">
        <v>0</v>
      </c>
      <c r="I67" s="52">
        <f t="shared" ref="I67:I76" si="8">SUM(G67:H67)</f>
        <v>0</v>
      </c>
      <c r="J67" s="52">
        <v>0</v>
      </c>
    </row>
    <row r="68" spans="1:10" s="410" customFormat="1" ht="13.15" customHeight="1" x14ac:dyDescent="0.25">
      <c r="A68" s="37"/>
      <c r="B68" s="629"/>
      <c r="C68" s="631" t="s">
        <v>628</v>
      </c>
      <c r="D68" s="632"/>
      <c r="E68" s="411" t="s">
        <v>856</v>
      </c>
      <c r="F68" s="52"/>
      <c r="G68" s="52"/>
      <c r="H68" s="52"/>
      <c r="I68" s="52"/>
      <c r="J68" s="52">
        <v>50000</v>
      </c>
    </row>
    <row r="69" spans="1:10" s="410" customFormat="1" ht="13.15" customHeight="1" x14ac:dyDescent="0.25">
      <c r="A69" s="37"/>
      <c r="B69" s="629"/>
      <c r="C69" s="631" t="s">
        <v>211</v>
      </c>
      <c r="D69" s="632"/>
      <c r="E69" s="411" t="s">
        <v>336</v>
      </c>
      <c r="F69" s="52"/>
      <c r="G69" s="52"/>
      <c r="H69" s="52"/>
      <c r="I69" s="52"/>
      <c r="J69" s="52">
        <v>15000</v>
      </c>
    </row>
    <row r="70" spans="1:10" ht="13.15" customHeight="1" x14ac:dyDescent="0.25">
      <c r="A70" s="37"/>
      <c r="B70" s="377"/>
      <c r="C70" s="451" t="s">
        <v>444</v>
      </c>
      <c r="D70" s="381"/>
      <c r="E70" s="411" t="s">
        <v>179</v>
      </c>
      <c r="F70" s="52">
        <v>9909</v>
      </c>
      <c r="G70" s="52">
        <v>0</v>
      </c>
      <c r="H70" s="52"/>
      <c r="I70" s="52">
        <f t="shared" si="8"/>
        <v>0</v>
      </c>
      <c r="J70" s="52">
        <v>0</v>
      </c>
    </row>
    <row r="71" spans="1:10" s="410" customFormat="1" ht="13.15" customHeight="1" x14ac:dyDescent="0.25">
      <c r="A71" s="37"/>
      <c r="B71" s="449"/>
      <c r="C71" s="451" t="s">
        <v>445</v>
      </c>
      <c r="D71" s="452"/>
      <c r="E71" s="411" t="s">
        <v>177</v>
      </c>
      <c r="F71" s="52">
        <v>39495</v>
      </c>
      <c r="G71" s="52">
        <v>0</v>
      </c>
      <c r="H71" s="52"/>
      <c r="I71" s="52">
        <f t="shared" si="8"/>
        <v>0</v>
      </c>
      <c r="J71" s="52">
        <v>0</v>
      </c>
    </row>
    <row r="72" spans="1:10" ht="13.15" customHeight="1" x14ac:dyDescent="0.25">
      <c r="A72" s="37"/>
      <c r="B72" s="123"/>
      <c r="C72" s="1045" t="s">
        <v>446</v>
      </c>
      <c r="D72" s="1032"/>
      <c r="E72" s="51" t="s">
        <v>179</v>
      </c>
      <c r="F72" s="52">
        <v>20000</v>
      </c>
      <c r="G72" s="52">
        <v>0</v>
      </c>
      <c r="H72" s="52">
        <v>30000</v>
      </c>
      <c r="I72" s="52">
        <f t="shared" si="8"/>
        <v>30000</v>
      </c>
      <c r="J72" s="52">
        <v>0</v>
      </c>
    </row>
    <row r="73" spans="1:10" s="410" customFormat="1" ht="13.15" customHeight="1" x14ac:dyDescent="0.25">
      <c r="A73" s="37"/>
      <c r="B73" s="539"/>
      <c r="C73" s="543" t="s">
        <v>527</v>
      </c>
      <c r="D73" s="540"/>
      <c r="E73" s="411"/>
      <c r="F73" s="52">
        <v>0</v>
      </c>
      <c r="G73" s="52">
        <v>0</v>
      </c>
      <c r="H73" s="52">
        <v>50000</v>
      </c>
      <c r="I73" s="52">
        <f>SUM(G73:H73)</f>
        <v>50000</v>
      </c>
      <c r="J73" s="52">
        <v>0</v>
      </c>
    </row>
    <row r="74" spans="1:10" s="410" customFormat="1" ht="13.15" customHeight="1" x14ac:dyDescent="0.25">
      <c r="A74" s="37"/>
      <c r="B74" s="569" t="s">
        <v>107</v>
      </c>
      <c r="C74" s="571"/>
      <c r="D74" s="570"/>
      <c r="E74" s="411" t="s">
        <v>179</v>
      </c>
      <c r="F74" s="52">
        <v>0</v>
      </c>
      <c r="G74" s="52"/>
      <c r="H74" s="52"/>
      <c r="I74" s="52"/>
      <c r="J74" s="52"/>
    </row>
    <row r="75" spans="1:10" s="410" customFormat="1" ht="13.15" customHeight="1" x14ac:dyDescent="0.25">
      <c r="A75" s="37"/>
      <c r="B75" s="539"/>
      <c r="C75" s="543" t="s">
        <v>526</v>
      </c>
      <c r="D75" s="540"/>
      <c r="E75" s="411"/>
      <c r="F75" s="52">
        <v>0</v>
      </c>
      <c r="G75" s="52">
        <v>0</v>
      </c>
      <c r="H75" s="52">
        <v>200000</v>
      </c>
      <c r="I75" s="52">
        <f t="shared" si="8"/>
        <v>200000</v>
      </c>
      <c r="J75" s="52">
        <v>0</v>
      </c>
    </row>
    <row r="76" spans="1:10" ht="13.15" customHeight="1" x14ac:dyDescent="0.25">
      <c r="A76" s="37"/>
      <c r="B76" s="1028" t="s">
        <v>85</v>
      </c>
      <c r="C76" s="1028"/>
      <c r="D76" s="1029"/>
      <c r="E76" s="83"/>
      <c r="F76" s="36">
        <f>SUM(F67:F75)</f>
        <v>69404</v>
      </c>
      <c r="G76" s="36">
        <f>SUM(G67:G75)</f>
        <v>0</v>
      </c>
      <c r="H76" s="36">
        <f>SUM(H67:H75)</f>
        <v>280000</v>
      </c>
      <c r="I76" s="36">
        <f t="shared" si="8"/>
        <v>280000</v>
      </c>
      <c r="J76" s="36">
        <f>SUM(J67:J75)</f>
        <v>65000</v>
      </c>
    </row>
    <row r="77" spans="1:10" ht="13.15" customHeight="1" thickBot="1" x14ac:dyDescent="0.3">
      <c r="A77" s="1040" t="s">
        <v>15</v>
      </c>
      <c r="B77" s="1041"/>
      <c r="C77" s="1041"/>
      <c r="D77" s="1042"/>
      <c r="E77" s="29"/>
      <c r="F77" s="150">
        <f>SUM(F76,F64,F33)</f>
        <v>2769769.98</v>
      </c>
      <c r="G77" s="150">
        <f>SUM(G76,G64,G33)</f>
        <v>1220355.43</v>
      </c>
      <c r="H77" s="150">
        <f>SUM(H76,H64,H33)</f>
        <v>1881756.57</v>
      </c>
      <c r="I77" s="150">
        <f>SUM(I76,I64,I33)</f>
        <v>3102112</v>
      </c>
      <c r="J77" s="150">
        <f>SUM(J76,J64,J33)</f>
        <v>2941669</v>
      </c>
    </row>
    <row r="78" spans="1:10" ht="13.15" customHeight="1" thickTop="1" x14ac:dyDescent="0.25">
      <c r="A78" s="13"/>
      <c r="B78" s="13"/>
      <c r="C78" s="19"/>
      <c r="D78" s="19"/>
      <c r="E78" s="82"/>
      <c r="F78" s="57"/>
      <c r="G78" s="57"/>
      <c r="H78" s="57"/>
      <c r="I78" s="57"/>
      <c r="J78" s="57"/>
    </row>
    <row r="79" spans="1:10" s="327" customFormat="1" ht="13.15" customHeight="1" x14ac:dyDescent="0.25">
      <c r="A79" s="327" t="s">
        <v>27</v>
      </c>
      <c r="E79" s="328" t="s">
        <v>29</v>
      </c>
      <c r="F79" s="329"/>
      <c r="G79" s="329"/>
      <c r="H79" s="329" t="s">
        <v>30</v>
      </c>
      <c r="I79" s="329"/>
      <c r="J79" s="329"/>
    </row>
    <row r="80" spans="1:10" s="327" customFormat="1" ht="13.15" customHeight="1" x14ac:dyDescent="0.25">
      <c r="A80" s="30" t="s">
        <v>27</v>
      </c>
      <c r="B80" s="30"/>
      <c r="C80" s="30"/>
      <c r="D80" s="30"/>
      <c r="E80" s="23" t="s">
        <v>29</v>
      </c>
      <c r="F80" s="47"/>
      <c r="G80" s="47"/>
      <c r="H80" s="39" t="s">
        <v>30</v>
      </c>
      <c r="I80" s="47"/>
      <c r="J80" s="47"/>
    </row>
    <row r="81" spans="1:16" s="327" customFormat="1" ht="13.15" customHeight="1" x14ac:dyDescent="0.25">
      <c r="A81" s="30"/>
      <c r="B81" s="30"/>
      <c r="C81" s="30"/>
      <c r="D81" s="30"/>
      <c r="E81" s="384"/>
      <c r="F81" s="47"/>
      <c r="G81" s="47"/>
      <c r="H81" s="47"/>
      <c r="I81" s="47"/>
      <c r="J81" s="47"/>
    </row>
    <row r="82" spans="1:16" s="327" customFormat="1" ht="13.15" customHeight="1" x14ac:dyDescent="0.25">
      <c r="A82" s="30"/>
      <c r="B82" s="351"/>
      <c r="C82" s="351" t="s">
        <v>370</v>
      </c>
      <c r="D82" s="351"/>
      <c r="E82" s="351"/>
      <c r="F82" s="351" t="s">
        <v>31</v>
      </c>
      <c r="G82" s="351"/>
      <c r="H82" s="352"/>
      <c r="I82" s="351" t="s">
        <v>32</v>
      </c>
      <c r="J82" s="352"/>
    </row>
    <row r="83" spans="1:16" s="327" customFormat="1" ht="13.15" customHeight="1" x14ac:dyDescent="0.25">
      <c r="A83" s="30"/>
      <c r="B83" s="30"/>
      <c r="C83" s="219" t="s">
        <v>28</v>
      </c>
      <c r="D83" s="30"/>
      <c r="E83" s="384"/>
      <c r="F83" s="219" t="s">
        <v>248</v>
      </c>
      <c r="G83" s="30"/>
      <c r="H83" s="47"/>
      <c r="I83" s="219" t="s">
        <v>287</v>
      </c>
      <c r="J83" s="47"/>
    </row>
    <row r="84" spans="1:16" ht="14.1" customHeight="1" x14ac:dyDescent="0.25">
      <c r="P84" s="38" t="s">
        <v>50</v>
      </c>
    </row>
  </sheetData>
  <mergeCells count="58">
    <mergeCell ref="C15:D15"/>
    <mergeCell ref="A10:D10"/>
    <mergeCell ref="A11:D11"/>
    <mergeCell ref="C21:D21"/>
    <mergeCell ref="C22:D22"/>
    <mergeCell ref="B12:D12"/>
    <mergeCell ref="C13:D13"/>
    <mergeCell ref="B14:D14"/>
    <mergeCell ref="C23:D23"/>
    <mergeCell ref="C31:D31"/>
    <mergeCell ref="C16:D16"/>
    <mergeCell ref="C17:D17"/>
    <mergeCell ref="C18:D18"/>
    <mergeCell ref="C19:D19"/>
    <mergeCell ref="C20:D20"/>
    <mergeCell ref="A4:J4"/>
    <mergeCell ref="A6:D6"/>
    <mergeCell ref="G7:I7"/>
    <mergeCell ref="J7:J8"/>
    <mergeCell ref="E8:E9"/>
    <mergeCell ref="I8:I9"/>
    <mergeCell ref="H8:H9"/>
    <mergeCell ref="A8:D9"/>
    <mergeCell ref="G8:G9"/>
    <mergeCell ref="A5:J5"/>
    <mergeCell ref="B54:D54"/>
    <mergeCell ref="B57:D57"/>
    <mergeCell ref="B60:D60"/>
    <mergeCell ref="B64:D64"/>
    <mergeCell ref="A65:D65"/>
    <mergeCell ref="B66:D66"/>
    <mergeCell ref="C62:D62"/>
    <mergeCell ref="C63:D63"/>
    <mergeCell ref="C67:D67"/>
    <mergeCell ref="C72:D72"/>
    <mergeCell ref="B76:D76"/>
    <mergeCell ref="A77:D77"/>
    <mergeCell ref="C61:D61"/>
    <mergeCell ref="J42:J43"/>
    <mergeCell ref="E43:E44"/>
    <mergeCell ref="I43:I44"/>
    <mergeCell ref="A45:D45"/>
    <mergeCell ref="C52:D52"/>
    <mergeCell ref="C53:D53"/>
    <mergeCell ref="C55:D55"/>
    <mergeCell ref="C56:D56"/>
    <mergeCell ref="C58:D58"/>
    <mergeCell ref="B47:D47"/>
    <mergeCell ref="B49:D49"/>
    <mergeCell ref="B51:D51"/>
    <mergeCell ref="C48:D48"/>
    <mergeCell ref="C50:D50"/>
    <mergeCell ref="B33:D33"/>
    <mergeCell ref="G42:I42"/>
    <mergeCell ref="A43:D44"/>
    <mergeCell ref="G43:G44"/>
    <mergeCell ref="H43:H44"/>
    <mergeCell ref="A41:D41"/>
  </mergeCells>
  <pageMargins left="1.2" right="0.39370078740157483" top="0.38" bottom="0.12" header="0.13" footer="0"/>
  <pageSetup paperSize="14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J79"/>
  <sheetViews>
    <sheetView zoomScale="76" zoomScaleNormal="76" workbookViewId="0">
      <selection activeCell="L61" sqref="L61"/>
    </sheetView>
  </sheetViews>
  <sheetFormatPr defaultColWidth="9.140625" defaultRowHeight="14.1" customHeight="1" x14ac:dyDescent="0.25"/>
  <cols>
    <col min="1" max="1" width="4.28515625" style="38" customWidth="1"/>
    <col min="2" max="2" width="3.7109375" style="38" customWidth="1"/>
    <col min="3" max="3" width="3.42578125" style="38" customWidth="1"/>
    <col min="4" max="4" width="38.7109375" style="38" customWidth="1"/>
    <col min="5" max="5" width="17.140625" style="38" customWidth="1"/>
    <col min="6" max="6" width="16.28515625" style="38" customWidth="1"/>
    <col min="7" max="8" width="15.5703125" style="38" customWidth="1"/>
    <col min="9" max="9" width="15.7109375" style="38" customWidth="1"/>
    <col min="10" max="10" width="16" style="38" customWidth="1"/>
    <col min="11" max="16384" width="9.140625" style="38"/>
  </cols>
  <sheetData>
    <row r="2" spans="1:10" s="327" customFormat="1" ht="14.1" customHeight="1" x14ac:dyDescent="0.3">
      <c r="A2" s="327" t="s">
        <v>0</v>
      </c>
      <c r="J2" s="336" t="s">
        <v>26</v>
      </c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4.1" customHeight="1" thickBot="1" x14ac:dyDescent="0.35">
      <c r="A6" s="38" t="s">
        <v>66</v>
      </c>
    </row>
    <row r="7" spans="1:10" ht="14.1" customHeight="1" thickBot="1" x14ac:dyDescent="0.3">
      <c r="A7" s="24"/>
      <c r="B7" s="25"/>
      <c r="C7" s="25"/>
      <c r="D7" s="25"/>
      <c r="E7" s="26"/>
      <c r="F7" s="272"/>
      <c r="G7" s="1052" t="s">
        <v>19</v>
      </c>
      <c r="H7" s="1052"/>
      <c r="I7" s="1052"/>
      <c r="J7" s="1025" t="s">
        <v>24</v>
      </c>
    </row>
    <row r="8" spans="1:10" ht="14.1" customHeight="1" x14ac:dyDescent="0.25">
      <c r="A8" s="1056" t="s">
        <v>1</v>
      </c>
      <c r="B8" s="1057"/>
      <c r="C8" s="1057"/>
      <c r="D8" s="1053"/>
      <c r="E8" s="1100" t="s">
        <v>16</v>
      </c>
      <c r="F8" s="273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4.1" customHeight="1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4.1" customHeight="1" x14ac:dyDescent="0.3">
      <c r="A10" s="1106"/>
      <c r="B10" s="1107"/>
      <c r="C10" s="1107"/>
      <c r="D10" s="1108"/>
      <c r="E10" s="283"/>
      <c r="F10" s="283"/>
      <c r="G10" s="283"/>
      <c r="H10" s="283"/>
      <c r="I10" s="283"/>
      <c r="J10" s="283"/>
    </row>
    <row r="11" spans="1:10" ht="14.1" customHeight="1" x14ac:dyDescent="0.3">
      <c r="A11" s="1061" t="s">
        <v>58</v>
      </c>
      <c r="B11" s="1028"/>
      <c r="C11" s="1028"/>
      <c r="D11" s="1029"/>
      <c r="E11" s="284"/>
      <c r="F11" s="14"/>
      <c r="G11" s="14"/>
      <c r="H11" s="14"/>
      <c r="I11" s="14"/>
      <c r="J11" s="14"/>
    </row>
    <row r="12" spans="1:10" ht="14.1" customHeight="1" x14ac:dyDescent="0.3">
      <c r="A12" s="31"/>
      <c r="B12" s="1031" t="s">
        <v>2</v>
      </c>
      <c r="C12" s="1031"/>
      <c r="D12" s="1032"/>
      <c r="E12" s="51" t="s">
        <v>154</v>
      </c>
      <c r="F12" s="14"/>
      <c r="G12" s="14"/>
      <c r="H12" s="14"/>
      <c r="I12" s="14"/>
      <c r="J12" s="14"/>
    </row>
    <row r="13" spans="1:10" ht="14.1" customHeight="1" x14ac:dyDescent="0.3">
      <c r="A13" s="31"/>
      <c r="B13" s="32"/>
      <c r="C13" s="1031" t="s">
        <v>3</v>
      </c>
      <c r="D13" s="1032"/>
      <c r="E13" s="128" t="s">
        <v>74</v>
      </c>
      <c r="F13" s="21">
        <v>1885849</v>
      </c>
      <c r="G13" s="21">
        <v>1041428.3</v>
      </c>
      <c r="H13" s="21">
        <v>1045878.7</v>
      </c>
      <c r="I13" s="21">
        <f t="shared" ref="I13:I26" si="0">SUM(G13:H13)</f>
        <v>2087307</v>
      </c>
      <c r="J13" s="21">
        <f>[1]Sheet1!$Y$8</f>
        <v>2485644</v>
      </c>
    </row>
    <row r="14" spans="1:10" ht="14.1" customHeight="1" x14ac:dyDescent="0.3">
      <c r="A14" s="31"/>
      <c r="B14" s="1031" t="s">
        <v>4</v>
      </c>
      <c r="C14" s="1031"/>
      <c r="D14" s="1032"/>
      <c r="E14" s="51" t="s">
        <v>155</v>
      </c>
      <c r="F14" s="358">
        <f>SUM(F16:F24)</f>
        <v>515314</v>
      </c>
      <c r="G14" s="358">
        <f>SUM(G16:G24)</f>
        <v>293442</v>
      </c>
      <c r="H14" s="358">
        <f t="shared" ref="H14" si="1">SUM(H16:H24)</f>
        <v>276439</v>
      </c>
      <c r="I14" s="358">
        <f>SUM(G14:H14)</f>
        <v>569881</v>
      </c>
      <c r="J14" s="358"/>
    </row>
    <row r="15" spans="1:10" ht="14.1" customHeight="1" x14ac:dyDescent="0.3">
      <c r="A15" s="31"/>
      <c r="B15" s="30"/>
      <c r="C15" s="1031" t="s">
        <v>5</v>
      </c>
      <c r="D15" s="1032"/>
      <c r="E15" s="242" t="s">
        <v>75</v>
      </c>
      <c r="F15" s="21">
        <v>144000</v>
      </c>
      <c r="G15" s="21">
        <v>70000</v>
      </c>
      <c r="H15" s="21">
        <v>98000</v>
      </c>
      <c r="I15" s="21">
        <f t="shared" si="0"/>
        <v>168000</v>
      </c>
      <c r="J15" s="21">
        <f>[1]Sheet1!Y10</f>
        <v>192000</v>
      </c>
    </row>
    <row r="16" spans="1:10" ht="14.1" customHeight="1" x14ac:dyDescent="0.3">
      <c r="A16" s="31"/>
      <c r="B16" s="30"/>
      <c r="C16" s="1031" t="s">
        <v>124</v>
      </c>
      <c r="D16" s="1032"/>
      <c r="E16" s="242" t="s">
        <v>139</v>
      </c>
      <c r="F16" s="21">
        <v>67500</v>
      </c>
      <c r="G16" s="21">
        <v>33750</v>
      </c>
      <c r="H16" s="21">
        <v>33750</v>
      </c>
      <c r="I16" s="21">
        <f t="shared" si="0"/>
        <v>67500</v>
      </c>
      <c r="J16" s="21">
        <f>[1]Sheet1!Y11</f>
        <v>67500</v>
      </c>
    </row>
    <row r="17" spans="1:10" ht="14.1" customHeight="1" x14ac:dyDescent="0.3">
      <c r="A17" s="31"/>
      <c r="B17" s="30"/>
      <c r="C17" s="1031" t="s">
        <v>125</v>
      </c>
      <c r="D17" s="1032"/>
      <c r="E17" s="242" t="s">
        <v>140</v>
      </c>
      <c r="F17" s="21">
        <v>67500</v>
      </c>
      <c r="G17" s="21">
        <v>33750</v>
      </c>
      <c r="H17" s="21">
        <v>33750</v>
      </c>
      <c r="I17" s="21">
        <f t="shared" si="0"/>
        <v>67500</v>
      </c>
      <c r="J17" s="21">
        <f>[1]Sheet1!Y12</f>
        <v>67500</v>
      </c>
    </row>
    <row r="18" spans="1:10" ht="14.1" customHeight="1" x14ac:dyDescent="0.3">
      <c r="A18" s="31"/>
      <c r="B18" s="30"/>
      <c r="C18" s="1031" t="s">
        <v>126</v>
      </c>
      <c r="D18" s="1032"/>
      <c r="E18" s="242" t="s">
        <v>141</v>
      </c>
      <c r="F18" s="21">
        <v>36000</v>
      </c>
      <c r="G18" s="21">
        <v>42000</v>
      </c>
      <c r="H18" s="21">
        <v>0</v>
      </c>
      <c r="I18" s="21">
        <f t="shared" si="0"/>
        <v>42000</v>
      </c>
      <c r="J18" s="21">
        <f>[1]Sheet1!Y13</f>
        <v>48000</v>
      </c>
    </row>
    <row r="19" spans="1:10" ht="14.1" customHeight="1" x14ac:dyDescent="0.3">
      <c r="A19" s="31"/>
      <c r="B19" s="30"/>
      <c r="C19" s="1031" t="s">
        <v>129</v>
      </c>
      <c r="D19" s="1032"/>
      <c r="E19" s="242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>
        <v>0</v>
      </c>
    </row>
    <row r="20" spans="1:10" s="410" customFormat="1" ht="14.1" customHeight="1" x14ac:dyDescent="0.3">
      <c r="A20" s="31"/>
      <c r="B20" s="30"/>
      <c r="C20" s="1031" t="s">
        <v>358</v>
      </c>
      <c r="D20" s="1032"/>
      <c r="E20" s="440"/>
      <c r="F20" s="21">
        <v>0</v>
      </c>
      <c r="G20" s="21">
        <v>10000</v>
      </c>
      <c r="H20" s="21"/>
      <c r="I20" s="21">
        <f>SUM(G20:H20)</f>
        <v>10000</v>
      </c>
      <c r="J20" s="21"/>
    </row>
    <row r="21" spans="1:10" ht="14.1" customHeight="1" x14ac:dyDescent="0.3">
      <c r="A21" s="31"/>
      <c r="B21" s="30"/>
      <c r="C21" s="1031" t="s">
        <v>133</v>
      </c>
      <c r="D21" s="1032"/>
      <c r="E21" s="242" t="s">
        <v>146</v>
      </c>
      <c r="F21" s="21">
        <v>0</v>
      </c>
      <c r="G21" s="21">
        <v>0</v>
      </c>
      <c r="H21" s="21">
        <v>0</v>
      </c>
      <c r="I21" s="21">
        <f t="shared" si="0"/>
        <v>0</v>
      </c>
      <c r="J21" s="21">
        <v>0</v>
      </c>
    </row>
    <row r="22" spans="1:10" ht="14.1" customHeight="1" x14ac:dyDescent="0.3">
      <c r="A22" s="31"/>
      <c r="B22" s="30"/>
      <c r="C22" s="1031" t="s">
        <v>132</v>
      </c>
      <c r="D22" s="1032"/>
      <c r="E22" s="242" t="s">
        <v>148</v>
      </c>
      <c r="F22" s="21">
        <v>157157</v>
      </c>
      <c r="G22" s="21"/>
      <c r="H22" s="21">
        <v>173939</v>
      </c>
      <c r="I22" s="21">
        <f t="shared" si="0"/>
        <v>173939</v>
      </c>
      <c r="J22" s="21">
        <f>[1]Sheet1!Y21</f>
        <v>207137</v>
      </c>
    </row>
    <row r="23" spans="1:10" ht="14.1" customHeight="1" x14ac:dyDescent="0.3">
      <c r="A23" s="31"/>
      <c r="B23" s="30"/>
      <c r="C23" s="1031" t="s">
        <v>226</v>
      </c>
      <c r="D23" s="1032"/>
      <c r="E23" s="242" t="s">
        <v>148</v>
      </c>
      <c r="F23" s="21">
        <v>157157</v>
      </c>
      <c r="G23" s="21">
        <v>173942</v>
      </c>
      <c r="H23" s="21">
        <v>0</v>
      </c>
      <c r="I23" s="21">
        <f t="shared" si="0"/>
        <v>173942</v>
      </c>
      <c r="J23" s="21">
        <f>[1]Sheet1!Y22</f>
        <v>207137</v>
      </c>
    </row>
    <row r="24" spans="1:10" ht="14.1" customHeight="1" x14ac:dyDescent="0.3">
      <c r="A24" s="31"/>
      <c r="B24" s="30"/>
      <c r="C24" s="1031" t="s">
        <v>134</v>
      </c>
      <c r="D24" s="1032"/>
      <c r="E24" s="242" t="s">
        <v>149</v>
      </c>
      <c r="F24" s="21">
        <v>30000</v>
      </c>
      <c r="G24" s="21">
        <v>0</v>
      </c>
      <c r="H24" s="21">
        <v>35000</v>
      </c>
      <c r="I24" s="21">
        <f t="shared" si="0"/>
        <v>35000</v>
      </c>
      <c r="J24" s="21">
        <f>[1]Sheet1!Y23</f>
        <v>40000</v>
      </c>
    </row>
    <row r="25" spans="1:10" ht="14.1" customHeight="1" x14ac:dyDescent="0.3">
      <c r="A25" s="31"/>
      <c r="B25" s="32" t="s">
        <v>56</v>
      </c>
      <c r="C25" s="32"/>
      <c r="D25" s="33"/>
      <c r="E25" s="51" t="s">
        <v>150</v>
      </c>
      <c r="F25" s="358">
        <f>SUM(F26:F29)</f>
        <v>269795.89</v>
      </c>
      <c r="G25" s="358">
        <f t="shared" ref="G25" si="2">SUM(G26:G29)</f>
        <v>127984.09999999999</v>
      </c>
      <c r="H25" s="358">
        <f>SUM(H26:H29)</f>
        <v>201481.9</v>
      </c>
      <c r="I25" s="358">
        <f>SUM(G25:H25)</f>
        <v>329466</v>
      </c>
      <c r="J25" s="358"/>
    </row>
    <row r="26" spans="1:10" ht="14.1" customHeight="1" x14ac:dyDescent="0.3">
      <c r="A26" s="31"/>
      <c r="B26" s="30"/>
      <c r="C26" s="126" t="s">
        <v>135</v>
      </c>
      <c r="D26" s="124"/>
      <c r="E26" s="51" t="s">
        <v>151</v>
      </c>
      <c r="F26" s="21">
        <v>226301.8</v>
      </c>
      <c r="G26" s="21">
        <v>104151.7</v>
      </c>
      <c r="H26" s="21">
        <v>146327.29999999999</v>
      </c>
      <c r="I26" s="14">
        <f t="shared" si="0"/>
        <v>250479</v>
      </c>
      <c r="J26" s="14">
        <f>[1]Sheet1!Y25</f>
        <v>298280</v>
      </c>
    </row>
    <row r="27" spans="1:10" ht="14.1" customHeight="1" x14ac:dyDescent="0.3">
      <c r="A27" s="31"/>
      <c r="B27" s="30"/>
      <c r="C27" s="126" t="s">
        <v>136</v>
      </c>
      <c r="D27" s="124"/>
      <c r="E27" s="51" t="s">
        <v>152</v>
      </c>
      <c r="F27" s="21">
        <v>10800</v>
      </c>
      <c r="G27" s="21">
        <v>5250</v>
      </c>
      <c r="H27" s="21">
        <v>7347</v>
      </c>
      <c r="I27" s="14">
        <f>SUM(G27:H27)</f>
        <v>12597</v>
      </c>
      <c r="J27" s="14">
        <f>[1]Sheet1!Y26</f>
        <v>14400</v>
      </c>
    </row>
    <row r="28" spans="1:10" ht="14.1" customHeight="1" x14ac:dyDescent="0.3">
      <c r="A28" s="31"/>
      <c r="B28" s="30"/>
      <c r="C28" s="126" t="s">
        <v>137</v>
      </c>
      <c r="D28" s="124"/>
      <c r="E28" s="51" t="s">
        <v>156</v>
      </c>
      <c r="F28" s="21">
        <v>25494.09</v>
      </c>
      <c r="G28" s="21">
        <v>15082.4</v>
      </c>
      <c r="H28" s="21">
        <v>42907.6</v>
      </c>
      <c r="I28" s="14">
        <f>SUM(G28:H28)</f>
        <v>57990</v>
      </c>
      <c r="J28" s="14">
        <f>[1]Sheet1!Y27</f>
        <v>49801</v>
      </c>
    </row>
    <row r="29" spans="1:10" ht="14.1" customHeight="1" x14ac:dyDescent="0.3">
      <c r="A29" s="31"/>
      <c r="B29" s="30"/>
      <c r="C29" s="126" t="s">
        <v>138</v>
      </c>
      <c r="D29" s="124"/>
      <c r="E29" s="51" t="s">
        <v>153</v>
      </c>
      <c r="F29" s="21">
        <v>7200</v>
      </c>
      <c r="G29" s="21">
        <v>3500</v>
      </c>
      <c r="H29" s="21">
        <v>4900</v>
      </c>
      <c r="I29" s="14">
        <f>SUM(G29:H29)</f>
        <v>8400</v>
      </c>
      <c r="J29" s="14">
        <f>[1]Sheet1!Y28</f>
        <v>9600</v>
      </c>
    </row>
    <row r="30" spans="1:10" ht="14.1" customHeight="1" x14ac:dyDescent="0.3">
      <c r="A30" s="31"/>
      <c r="B30" s="125" t="s">
        <v>6</v>
      </c>
      <c r="C30" s="124"/>
      <c r="E30" s="51" t="s">
        <v>157</v>
      </c>
      <c r="F30" s="14"/>
      <c r="G30" s="14"/>
      <c r="H30" s="14"/>
      <c r="I30" s="14"/>
      <c r="J30" s="14"/>
    </row>
    <row r="31" spans="1:10" ht="14.1" customHeight="1" x14ac:dyDescent="0.3">
      <c r="A31" s="31"/>
      <c r="B31" s="32"/>
      <c r="C31" s="127" t="s">
        <v>6</v>
      </c>
      <c r="D31" s="124"/>
      <c r="E31" s="51" t="s">
        <v>153</v>
      </c>
      <c r="F31" s="357">
        <f>SUM(F32,F33)</f>
        <v>237550.11</v>
      </c>
      <c r="G31" s="357"/>
      <c r="H31" s="357"/>
      <c r="I31" s="357"/>
      <c r="J31" s="357"/>
    </row>
    <row r="32" spans="1:10" ht="14.1" customHeight="1" x14ac:dyDescent="0.3">
      <c r="A32" s="31"/>
      <c r="B32" s="32"/>
      <c r="C32" s="1045" t="s">
        <v>235</v>
      </c>
      <c r="D32" s="1046"/>
      <c r="E32" s="51"/>
      <c r="F32" s="21">
        <v>30000</v>
      </c>
      <c r="G32" s="21">
        <v>0</v>
      </c>
      <c r="H32" s="21">
        <v>35000</v>
      </c>
      <c r="I32" s="21">
        <f>SUM(G32:H32)</f>
        <v>35000</v>
      </c>
      <c r="J32" s="21">
        <f>[1]Sheet1!$Y$31</f>
        <v>40000</v>
      </c>
    </row>
    <row r="33" spans="1:10" ht="14.1" customHeight="1" x14ac:dyDescent="0.3">
      <c r="A33" s="31"/>
      <c r="B33" s="32"/>
      <c r="C33" s="255" t="s">
        <v>292</v>
      </c>
      <c r="D33" s="254"/>
      <c r="E33" s="51"/>
      <c r="F33" s="292">
        <v>207550.11</v>
      </c>
      <c r="G33" s="356">
        <v>0</v>
      </c>
      <c r="H33" s="356">
        <v>0</v>
      </c>
      <c r="I33" s="356">
        <v>0</v>
      </c>
      <c r="J33" s="356"/>
    </row>
    <row r="34" spans="1:10" ht="14.1" customHeight="1" x14ac:dyDescent="0.25">
      <c r="A34" s="31"/>
      <c r="B34" s="1028" t="s">
        <v>83</v>
      </c>
      <c r="C34" s="1028"/>
      <c r="D34" s="1029"/>
      <c r="E34" s="83"/>
      <c r="F34" s="17">
        <f>SUM(F13,F14,F15,F25,F31)</f>
        <v>3052509</v>
      </c>
      <c r="G34" s="17">
        <f t="shared" ref="G34" si="3">SUM(G13,G14,G15,G25,G32)</f>
        <v>1532854.4000000001</v>
      </c>
      <c r="H34" s="17">
        <f>SUM(H13,H14,H15,H25,H32)</f>
        <v>1656799.5999999999</v>
      </c>
      <c r="I34" s="17">
        <f>SUM(I32,I29,I28,I27,I26,I24,I23,I22,I20,I18,I17,I16,I15,I13)</f>
        <v>3189654</v>
      </c>
      <c r="J34" s="17">
        <f>SUM(J13,J15,J16,J17,J18,J22,J23,J24,J26,J27,J28,J29,J32,J20)</f>
        <v>3726999</v>
      </c>
    </row>
    <row r="35" spans="1:10" ht="14.1" customHeight="1" x14ac:dyDescent="0.25">
      <c r="A35" s="184"/>
      <c r="B35" s="54"/>
      <c r="C35" s="54"/>
      <c r="D35" s="54"/>
      <c r="E35" s="28"/>
      <c r="F35" s="194"/>
      <c r="G35" s="194"/>
      <c r="H35" s="194"/>
      <c r="I35" s="194"/>
      <c r="J35" s="194"/>
    </row>
    <row r="36" spans="1:10" ht="14.1" customHeight="1" x14ac:dyDescent="0.25">
      <c r="A36" s="32"/>
      <c r="B36" s="259"/>
      <c r="C36" s="259"/>
      <c r="D36" s="259"/>
      <c r="E36" s="265"/>
      <c r="F36" s="57"/>
      <c r="G36" s="57"/>
      <c r="H36" s="57"/>
      <c r="I36" s="57"/>
      <c r="J36" s="57"/>
    </row>
    <row r="37" spans="1:10" ht="14.1" customHeight="1" x14ac:dyDescent="0.25">
      <c r="A37" s="32"/>
      <c r="B37" s="259"/>
      <c r="C37" s="259"/>
      <c r="D37" s="259"/>
      <c r="E37" s="265"/>
      <c r="F37" s="57"/>
      <c r="G37" s="57"/>
      <c r="H37" s="57"/>
      <c r="I37" s="57"/>
    </row>
    <row r="38" spans="1:10" s="410" customFormat="1" ht="14.1" customHeight="1" x14ac:dyDescent="0.25">
      <c r="A38" s="32"/>
      <c r="B38" s="430"/>
      <c r="C38" s="430"/>
      <c r="D38" s="430"/>
      <c r="E38" s="429"/>
      <c r="F38" s="57"/>
      <c r="G38" s="57"/>
      <c r="H38" s="57"/>
      <c r="I38" s="57"/>
    </row>
    <row r="39" spans="1:10" s="410" customFormat="1" ht="14.1" customHeight="1" x14ac:dyDescent="0.25">
      <c r="A39" s="32"/>
      <c r="B39" s="580"/>
      <c r="C39" s="580"/>
      <c r="D39" s="580"/>
      <c r="E39" s="583"/>
      <c r="F39" s="57"/>
      <c r="G39" s="57"/>
      <c r="H39" s="57"/>
      <c r="I39" s="57"/>
    </row>
    <row r="40" spans="1:10" s="410" customFormat="1" ht="14.1" customHeight="1" x14ac:dyDescent="0.25">
      <c r="A40" s="32"/>
      <c r="B40" s="430"/>
      <c r="C40" s="430"/>
      <c r="D40" s="430"/>
      <c r="E40" s="429"/>
      <c r="F40" s="57"/>
      <c r="G40" s="57"/>
      <c r="H40" s="57"/>
      <c r="I40" s="57"/>
    </row>
    <row r="41" spans="1:10" ht="14.1" customHeight="1" x14ac:dyDescent="0.25">
      <c r="A41" s="32"/>
      <c r="B41" s="259"/>
      <c r="C41" s="259"/>
      <c r="D41" s="259"/>
      <c r="E41" s="265"/>
      <c r="F41" s="57"/>
      <c r="G41" s="57" t="s">
        <v>50</v>
      </c>
      <c r="H41" s="57"/>
      <c r="I41" s="57"/>
      <c r="J41" s="57"/>
    </row>
    <row r="42" spans="1:10" ht="9" customHeight="1" x14ac:dyDescent="0.25">
      <c r="A42" s="32"/>
      <c r="B42" s="346"/>
      <c r="C42" s="346"/>
      <c r="D42" s="346"/>
      <c r="E42" s="349"/>
      <c r="F42" s="57"/>
      <c r="G42" s="57"/>
      <c r="H42" s="57"/>
      <c r="I42" s="57"/>
      <c r="J42" s="57"/>
    </row>
    <row r="43" spans="1:10" ht="14.1" customHeight="1" thickBot="1" x14ac:dyDescent="0.3">
      <c r="A43" s="38" t="s">
        <v>66</v>
      </c>
      <c r="B43" s="169"/>
      <c r="C43" s="169"/>
      <c r="D43" s="169"/>
      <c r="E43" s="171"/>
      <c r="F43" s="57"/>
      <c r="G43" s="57"/>
      <c r="H43" s="57"/>
      <c r="I43" s="57"/>
      <c r="J43" s="199" t="s">
        <v>217</v>
      </c>
    </row>
    <row r="44" spans="1:10" ht="14.1" customHeight="1" thickBot="1" x14ac:dyDescent="0.3">
      <c r="A44" s="24"/>
      <c r="B44" s="25"/>
      <c r="C44" s="25"/>
      <c r="D44" s="25"/>
      <c r="E44" s="26"/>
      <c r="F44" s="272"/>
      <c r="G44" s="1052" t="s">
        <v>19</v>
      </c>
      <c r="H44" s="1052"/>
      <c r="I44" s="1052"/>
      <c r="J44" s="1025" t="s">
        <v>24</v>
      </c>
    </row>
    <row r="45" spans="1:10" ht="14.1" customHeight="1" x14ac:dyDescent="0.25">
      <c r="A45" s="1056" t="s">
        <v>1</v>
      </c>
      <c r="B45" s="1057"/>
      <c r="C45" s="1057"/>
      <c r="D45" s="1053"/>
      <c r="E45" s="1100" t="s">
        <v>16</v>
      </c>
      <c r="F45" s="273" t="s">
        <v>17</v>
      </c>
      <c r="G45" s="1054" t="s">
        <v>18</v>
      </c>
      <c r="H45" s="1054" t="s">
        <v>23</v>
      </c>
      <c r="I45" s="1054" t="s">
        <v>22</v>
      </c>
      <c r="J45" s="1026"/>
    </row>
    <row r="46" spans="1:10" ht="14.1" customHeight="1" thickBot="1" x14ac:dyDescent="0.3">
      <c r="A46" s="1103"/>
      <c r="B46" s="1104"/>
      <c r="C46" s="1104"/>
      <c r="D46" s="1105"/>
      <c r="E46" s="1101"/>
      <c r="F46" s="285" t="s">
        <v>18</v>
      </c>
      <c r="G46" s="1102"/>
      <c r="H46" s="1102"/>
      <c r="I46" s="1102"/>
      <c r="J46" s="285" t="s">
        <v>25</v>
      </c>
    </row>
    <row r="47" spans="1:10" ht="14.1" customHeight="1" x14ac:dyDescent="0.25">
      <c r="A47" s="1106"/>
      <c r="B47" s="1107"/>
      <c r="C47" s="1107"/>
      <c r="D47" s="1108"/>
      <c r="E47" s="283"/>
      <c r="F47" s="283"/>
      <c r="G47" s="283"/>
      <c r="H47" s="283"/>
      <c r="I47" s="283"/>
      <c r="J47" s="283"/>
    </row>
    <row r="48" spans="1:10" ht="14.1" customHeight="1" x14ac:dyDescent="0.25">
      <c r="A48" s="11" t="s">
        <v>7</v>
      </c>
      <c r="B48" s="13"/>
      <c r="C48" s="19"/>
      <c r="D48" s="43"/>
      <c r="E48" s="42"/>
      <c r="F48" s="14"/>
      <c r="G48" s="14"/>
      <c r="H48" s="14"/>
      <c r="I48" s="14"/>
      <c r="J48" s="14"/>
    </row>
    <row r="49" spans="1:10" ht="14.1" customHeight="1" x14ac:dyDescent="0.25">
      <c r="A49" s="11"/>
      <c r="B49" s="1030" t="s">
        <v>8</v>
      </c>
      <c r="C49" s="1031"/>
      <c r="D49" s="1032"/>
      <c r="E49" s="51" t="s">
        <v>117</v>
      </c>
      <c r="F49" s="14"/>
      <c r="G49" s="14"/>
      <c r="H49" s="14"/>
      <c r="I49" s="14"/>
      <c r="J49" s="14"/>
    </row>
    <row r="50" spans="1:10" ht="14.1" customHeight="1" x14ac:dyDescent="0.25">
      <c r="A50" s="11"/>
      <c r="B50" s="126"/>
      <c r="C50" s="1030" t="s">
        <v>8</v>
      </c>
      <c r="D50" s="1032"/>
      <c r="E50" s="51" t="s">
        <v>110</v>
      </c>
      <c r="F50" s="14">
        <v>5720</v>
      </c>
      <c r="G50" s="14">
        <v>3750</v>
      </c>
      <c r="H50" s="14">
        <v>136250</v>
      </c>
      <c r="I50" s="14">
        <f>SUM(G50:H50)</f>
        <v>140000</v>
      </c>
      <c r="J50" s="14">
        <v>140000</v>
      </c>
    </row>
    <row r="51" spans="1:10" ht="14.1" customHeight="1" x14ac:dyDescent="0.25">
      <c r="A51" s="11"/>
      <c r="B51" s="1030" t="s">
        <v>9</v>
      </c>
      <c r="C51" s="1031"/>
      <c r="D51" s="1032"/>
      <c r="E51" s="51" t="s">
        <v>118</v>
      </c>
      <c r="F51" s="14"/>
      <c r="G51" s="14"/>
      <c r="H51" s="14"/>
      <c r="I51" s="14"/>
      <c r="J51" s="14"/>
    </row>
    <row r="52" spans="1:10" ht="14.1" customHeight="1" x14ac:dyDescent="0.25">
      <c r="A52" s="11"/>
      <c r="B52" s="126"/>
      <c r="C52" s="1030" t="s">
        <v>46</v>
      </c>
      <c r="D52" s="1032"/>
      <c r="E52" s="51" t="s">
        <v>111</v>
      </c>
      <c r="F52" s="14">
        <v>42720</v>
      </c>
      <c r="G52" s="14">
        <v>0</v>
      </c>
      <c r="H52" s="14">
        <v>150000</v>
      </c>
      <c r="I52" s="14">
        <f>SUM(G52:H52)</f>
        <v>150000</v>
      </c>
      <c r="J52" s="14">
        <v>150000</v>
      </c>
    </row>
    <row r="53" spans="1:10" s="778" customFormat="1" ht="14.1" customHeight="1" x14ac:dyDescent="0.25">
      <c r="A53" s="774"/>
      <c r="B53" s="775"/>
      <c r="C53" s="790" t="s">
        <v>894</v>
      </c>
      <c r="D53" s="776"/>
      <c r="E53" s="411" t="s">
        <v>895</v>
      </c>
      <c r="F53" s="21">
        <v>0</v>
      </c>
      <c r="G53" s="21">
        <v>0</v>
      </c>
      <c r="H53" s="21">
        <v>0</v>
      </c>
      <c r="I53" s="21">
        <f>SUM(G53:H53)</f>
        <v>0</v>
      </c>
      <c r="J53" s="21">
        <v>430000</v>
      </c>
    </row>
    <row r="54" spans="1:10" ht="14.1" customHeight="1" x14ac:dyDescent="0.25">
      <c r="A54" s="11"/>
      <c r="B54" s="1030" t="s">
        <v>10</v>
      </c>
      <c r="C54" s="1031"/>
      <c r="D54" s="1032"/>
      <c r="E54" s="51" t="s">
        <v>119</v>
      </c>
      <c r="F54" s="21"/>
      <c r="G54" s="21"/>
      <c r="H54" s="21"/>
      <c r="I54" s="21"/>
      <c r="J54" s="21"/>
    </row>
    <row r="55" spans="1:10" ht="14.1" customHeight="1" x14ac:dyDescent="0.25">
      <c r="A55" s="11"/>
      <c r="B55" s="126"/>
      <c r="C55" s="1030" t="s">
        <v>34</v>
      </c>
      <c r="D55" s="1032"/>
      <c r="E55" s="51" t="s">
        <v>112</v>
      </c>
      <c r="F55" s="14">
        <v>24490.57</v>
      </c>
      <c r="G55" s="14">
        <v>15654</v>
      </c>
      <c r="H55" s="14">
        <v>34346</v>
      </c>
      <c r="I55" s="14">
        <f>SUM(G55:H55)</f>
        <v>50000</v>
      </c>
      <c r="J55" s="14">
        <v>75000</v>
      </c>
    </row>
    <row r="56" spans="1:10" ht="14.1" customHeight="1" x14ac:dyDescent="0.25">
      <c r="A56" s="11"/>
      <c r="B56" s="1030" t="s">
        <v>69</v>
      </c>
      <c r="C56" s="1031"/>
      <c r="D56" s="1032"/>
      <c r="E56" s="51" t="s">
        <v>121</v>
      </c>
      <c r="F56" s="14"/>
      <c r="G56" s="14"/>
      <c r="H56" s="14"/>
      <c r="I56" s="14"/>
      <c r="J56" s="14"/>
    </row>
    <row r="57" spans="1:10" ht="14.1" customHeight="1" x14ac:dyDescent="0.25">
      <c r="A57" s="11"/>
      <c r="B57" s="126"/>
      <c r="C57" s="1030" t="s">
        <v>95</v>
      </c>
      <c r="D57" s="1032"/>
      <c r="E57" s="51" t="s">
        <v>115</v>
      </c>
      <c r="F57" s="21">
        <v>29247</v>
      </c>
      <c r="G57" s="21">
        <v>17570</v>
      </c>
      <c r="H57" s="21">
        <v>12430</v>
      </c>
      <c r="I57" s="21">
        <f t="shared" ref="I57:I62" si="4">SUM(G57:H57)</f>
        <v>30000</v>
      </c>
      <c r="J57" s="21">
        <v>30000</v>
      </c>
    </row>
    <row r="58" spans="1:10" ht="14.1" customHeight="1" x14ac:dyDescent="0.25">
      <c r="A58" s="11"/>
      <c r="B58" s="294"/>
      <c r="C58" s="294" t="s">
        <v>305</v>
      </c>
      <c r="D58" s="296"/>
      <c r="E58" s="411" t="s">
        <v>116</v>
      </c>
      <c r="F58" s="21">
        <v>24915</v>
      </c>
      <c r="G58" s="21">
        <v>11060</v>
      </c>
      <c r="H58" s="21">
        <v>13940</v>
      </c>
      <c r="I58" s="21">
        <f t="shared" si="4"/>
        <v>25000</v>
      </c>
      <c r="J58" s="21">
        <v>25000</v>
      </c>
    </row>
    <row r="59" spans="1:10" s="1" customFormat="1" ht="14.1" customHeight="1" x14ac:dyDescent="0.25">
      <c r="A59" s="11"/>
      <c r="B59" s="1030" t="s">
        <v>13</v>
      </c>
      <c r="C59" s="1030"/>
      <c r="D59" s="1046"/>
      <c r="E59" s="220" t="s">
        <v>162</v>
      </c>
      <c r="F59" s="358">
        <f>SUM(F60:F62)</f>
        <v>850182.22</v>
      </c>
      <c r="G59" s="358">
        <f>SUM(G60:G62)</f>
        <v>477867</v>
      </c>
      <c r="H59" s="358">
        <f>SUM(H60:H62)</f>
        <v>422133</v>
      </c>
      <c r="I59" s="358">
        <f t="shared" si="4"/>
        <v>900000</v>
      </c>
      <c r="J59" s="358">
        <f>SUM(J60:J62)</f>
        <v>1720000</v>
      </c>
    </row>
    <row r="60" spans="1:10" ht="14.1" customHeight="1" x14ac:dyDescent="0.25">
      <c r="A60" s="11"/>
      <c r="B60" s="126"/>
      <c r="C60" s="1062" t="s">
        <v>195</v>
      </c>
      <c r="D60" s="1044"/>
      <c r="E60" s="51" t="s">
        <v>187</v>
      </c>
      <c r="F60" s="21">
        <v>359981.45</v>
      </c>
      <c r="G60" s="21">
        <v>90633</v>
      </c>
      <c r="H60" s="21">
        <v>309367</v>
      </c>
      <c r="I60" s="21">
        <f t="shared" si="4"/>
        <v>400000</v>
      </c>
      <c r="J60" s="21">
        <v>1000000</v>
      </c>
    </row>
    <row r="61" spans="1:10" ht="14.1" customHeight="1" x14ac:dyDescent="0.25">
      <c r="A61" s="11"/>
      <c r="B61" s="126"/>
      <c r="C61" s="1111" t="s">
        <v>194</v>
      </c>
      <c r="D61" s="1112"/>
      <c r="E61" s="51" t="s">
        <v>349</v>
      </c>
      <c r="F61" s="21">
        <v>490200.77</v>
      </c>
      <c r="G61" s="21">
        <v>387234</v>
      </c>
      <c r="H61" s="21">
        <v>112766</v>
      </c>
      <c r="I61" s="21">
        <f t="shared" si="4"/>
        <v>500000</v>
      </c>
      <c r="J61" s="21">
        <v>700000</v>
      </c>
    </row>
    <row r="62" spans="1:10" ht="14.1" customHeight="1" x14ac:dyDescent="0.25">
      <c r="A62" s="11"/>
      <c r="B62" s="162"/>
      <c r="C62" s="164" t="s">
        <v>99</v>
      </c>
      <c r="D62" s="161"/>
      <c r="E62" s="51" t="s">
        <v>164</v>
      </c>
      <c r="F62" s="21">
        <v>0</v>
      </c>
      <c r="G62" s="21">
        <v>0</v>
      </c>
      <c r="H62" s="21">
        <v>0</v>
      </c>
      <c r="I62" s="21">
        <f t="shared" si="4"/>
        <v>0</v>
      </c>
      <c r="J62" s="21">
        <v>20000</v>
      </c>
    </row>
    <row r="63" spans="1:10" s="410" customFormat="1" ht="14.1" customHeight="1" x14ac:dyDescent="0.25">
      <c r="A63" s="407"/>
      <c r="B63" s="441" t="s">
        <v>37</v>
      </c>
      <c r="C63" s="443"/>
      <c r="D63" s="442"/>
      <c r="E63" s="411"/>
      <c r="F63" s="21">
        <v>304605</v>
      </c>
      <c r="G63" s="21">
        <v>0</v>
      </c>
      <c r="H63" s="21">
        <v>0</v>
      </c>
      <c r="I63" s="21">
        <v>0</v>
      </c>
      <c r="J63" s="21">
        <v>0</v>
      </c>
    </row>
    <row r="64" spans="1:10" ht="14.1" customHeight="1" x14ac:dyDescent="0.25">
      <c r="A64" s="37"/>
      <c r="B64" s="1028" t="s">
        <v>84</v>
      </c>
      <c r="C64" s="1028"/>
      <c r="D64" s="1029"/>
      <c r="E64" s="83"/>
      <c r="F64" s="198">
        <f>SUM(F50,F52,F55,F57,F59,F63,F58)</f>
        <v>1281879.79</v>
      </c>
      <c r="G64" s="198">
        <f>SUM(G50,G52,G55,G57,G59,G58)</f>
        <v>525901</v>
      </c>
      <c r="H64" s="198">
        <f>SUM(H50,H52,H55,H57,H59,H58)</f>
        <v>769099</v>
      </c>
      <c r="I64" s="198">
        <f>SUM(I50,I52,I55,I57,I59,I58)</f>
        <v>1295000</v>
      </c>
      <c r="J64" s="198">
        <f>SUM(J50,J52:J53,J55,J57,J58,J60,J61,J62)</f>
        <v>2570000</v>
      </c>
    </row>
    <row r="65" spans="1:10" ht="14.1" customHeight="1" x14ac:dyDescent="0.25">
      <c r="A65" s="1061" t="s">
        <v>14</v>
      </c>
      <c r="B65" s="1028"/>
      <c r="C65" s="1028"/>
      <c r="D65" s="1029"/>
      <c r="E65" s="83"/>
      <c r="F65" s="17"/>
      <c r="G65" s="17"/>
      <c r="H65" s="17"/>
      <c r="I65" s="17"/>
      <c r="J65" s="17"/>
    </row>
    <row r="66" spans="1:10" ht="14.1" customHeight="1" x14ac:dyDescent="0.25">
      <c r="A66" s="37"/>
      <c r="B66" s="1031" t="s">
        <v>82</v>
      </c>
      <c r="C66" s="1031"/>
      <c r="D66" s="1032"/>
      <c r="E66" s="51" t="s">
        <v>176</v>
      </c>
      <c r="F66" s="52"/>
      <c r="G66" s="52"/>
      <c r="H66" s="52"/>
      <c r="I66" s="52"/>
      <c r="J66" s="52"/>
    </row>
    <row r="67" spans="1:10" ht="13.9" customHeight="1" x14ac:dyDescent="0.25">
      <c r="A67" s="37"/>
      <c r="B67" s="123"/>
      <c r="C67" s="1043" t="s">
        <v>106</v>
      </c>
      <c r="D67" s="1044"/>
      <c r="E67" s="51" t="s">
        <v>177</v>
      </c>
      <c r="F67" s="52"/>
      <c r="G67" s="52"/>
      <c r="H67" s="52"/>
      <c r="I67" s="52"/>
      <c r="J67" s="52"/>
    </row>
    <row r="68" spans="1:10" s="410" customFormat="1" ht="14.1" customHeight="1" x14ac:dyDescent="0.25">
      <c r="A68" s="37"/>
      <c r="B68" s="449"/>
      <c r="C68" s="451"/>
      <c r="D68" s="451" t="s">
        <v>447</v>
      </c>
      <c r="E68" s="411" t="s">
        <v>182</v>
      </c>
      <c r="F68" s="52">
        <v>65000</v>
      </c>
      <c r="G68" s="52">
        <v>0</v>
      </c>
      <c r="H68" s="52">
        <v>0</v>
      </c>
      <c r="I68" s="52">
        <f>SUM(G68:H68)</f>
        <v>0</v>
      </c>
      <c r="J68" s="52">
        <v>0</v>
      </c>
    </row>
    <row r="69" spans="1:10" s="410" customFormat="1" ht="14.1" customHeight="1" x14ac:dyDescent="0.25">
      <c r="A69" s="37"/>
      <c r="B69" s="449"/>
      <c r="C69" s="451"/>
      <c r="D69" s="451" t="s">
        <v>448</v>
      </c>
      <c r="E69" s="411" t="s">
        <v>182</v>
      </c>
      <c r="F69" s="52">
        <v>15000</v>
      </c>
      <c r="G69" s="52">
        <v>0</v>
      </c>
      <c r="H69" s="52">
        <v>0</v>
      </c>
      <c r="I69" s="52">
        <f>SUM(G69:H69)</f>
        <v>0</v>
      </c>
      <c r="J69" s="52">
        <v>0</v>
      </c>
    </row>
    <row r="70" spans="1:10" s="410" customFormat="1" ht="14.1" customHeight="1" x14ac:dyDescent="0.25">
      <c r="A70" s="37"/>
      <c r="B70" s="449"/>
      <c r="C70" s="451"/>
      <c r="D70" s="451" t="s">
        <v>449</v>
      </c>
      <c r="E70" s="411" t="s">
        <v>182</v>
      </c>
      <c r="F70" s="52">
        <v>79948</v>
      </c>
      <c r="G70" s="52">
        <v>0</v>
      </c>
      <c r="H70" s="52">
        <v>0</v>
      </c>
      <c r="I70" s="52">
        <f>SUM(G70:H70)</f>
        <v>0</v>
      </c>
      <c r="J70" s="52">
        <v>0</v>
      </c>
    </row>
    <row r="71" spans="1:10" ht="14.1" customHeight="1" x14ac:dyDescent="0.25">
      <c r="A71" s="37"/>
      <c r="B71" s="160"/>
      <c r="D71" s="523" t="s">
        <v>629</v>
      </c>
      <c r="E71" s="411" t="s">
        <v>857</v>
      </c>
      <c r="F71" s="52">
        <v>0</v>
      </c>
      <c r="G71" s="52">
        <v>0</v>
      </c>
      <c r="H71" s="52">
        <v>0</v>
      </c>
      <c r="I71" s="52">
        <v>0</v>
      </c>
      <c r="J71" s="52">
        <v>15000</v>
      </c>
    </row>
    <row r="72" spans="1:10" ht="14.1" customHeight="1" x14ac:dyDescent="0.25">
      <c r="A72" s="37"/>
      <c r="B72" s="1028" t="s">
        <v>85</v>
      </c>
      <c r="C72" s="1028"/>
      <c r="D72" s="1029"/>
      <c r="E72" s="83"/>
      <c r="F72" s="648">
        <f>SUM(F67:F71)</f>
        <v>159948</v>
      </c>
      <c r="G72" s="648">
        <f>SUM(G68:G71)</f>
        <v>0</v>
      </c>
      <c r="H72" s="648">
        <f>SUM(H68:H71)</f>
        <v>0</v>
      </c>
      <c r="I72" s="648">
        <f>SUM(G72:H72)</f>
        <v>0</v>
      </c>
      <c r="J72" s="648">
        <f>SUM(J67:J71)</f>
        <v>15000</v>
      </c>
    </row>
    <row r="73" spans="1:10" ht="14.1" customHeight="1" thickBot="1" x14ac:dyDescent="0.3">
      <c r="A73" s="1040" t="s">
        <v>15</v>
      </c>
      <c r="B73" s="1041"/>
      <c r="C73" s="1041"/>
      <c r="D73" s="1042"/>
      <c r="E73" s="29"/>
      <c r="F73" s="150">
        <f>SUM(F34,F64,F72)</f>
        <v>4494336.79</v>
      </c>
      <c r="G73" s="150">
        <f>SUM(G34,G64,G72)</f>
        <v>2058755.4000000001</v>
      </c>
      <c r="H73" s="150">
        <f>SUM(H34,H64,H72)</f>
        <v>2425898.5999999996</v>
      </c>
      <c r="I73" s="150">
        <f>SUM(I34,I64,I72)</f>
        <v>4484654</v>
      </c>
      <c r="J73" s="150">
        <f>SUM(J34,J64,J72)</f>
        <v>6311999</v>
      </c>
    </row>
    <row r="74" spans="1:10" ht="14.1" customHeight="1" thickTop="1" x14ac:dyDescent="0.25">
      <c r="A74" s="75"/>
      <c r="B74" s="75"/>
      <c r="C74" s="75"/>
      <c r="D74" s="75"/>
      <c r="E74" s="82"/>
      <c r="F74" s="55"/>
      <c r="G74" s="55"/>
      <c r="H74" s="55"/>
      <c r="I74" s="55"/>
      <c r="J74" s="55"/>
    </row>
    <row r="75" spans="1:10" s="327" customFormat="1" ht="14.1" customHeight="1" x14ac:dyDescent="0.25">
      <c r="A75" s="327" t="s">
        <v>27</v>
      </c>
      <c r="E75" s="328" t="s">
        <v>29</v>
      </c>
      <c r="F75" s="329"/>
      <c r="G75" s="329"/>
      <c r="H75" s="329" t="s">
        <v>30</v>
      </c>
      <c r="I75" s="329"/>
      <c r="J75" s="329"/>
    </row>
    <row r="76" spans="1:10" s="327" customFormat="1" ht="14.1" customHeight="1" x14ac:dyDescent="0.25">
      <c r="A76" s="30" t="s">
        <v>27</v>
      </c>
      <c r="B76" s="30"/>
      <c r="C76" s="30"/>
      <c r="D76" s="30"/>
      <c r="E76" s="23" t="s">
        <v>29</v>
      </c>
      <c r="F76" s="47"/>
      <c r="G76" s="47"/>
      <c r="H76" s="39" t="s">
        <v>30</v>
      </c>
      <c r="I76" s="47"/>
      <c r="J76" s="47"/>
    </row>
    <row r="77" spans="1:10" s="327" customFormat="1" ht="14.1" customHeight="1" x14ac:dyDescent="0.25">
      <c r="A77" s="30"/>
      <c r="B77" s="30"/>
      <c r="C77" s="30"/>
      <c r="D77" s="30"/>
      <c r="E77" s="384"/>
      <c r="F77" s="47"/>
      <c r="G77" s="47"/>
      <c r="H77" s="47"/>
      <c r="I77" s="47"/>
      <c r="J77" s="47"/>
    </row>
    <row r="78" spans="1:10" s="327" customFormat="1" ht="14.1" customHeight="1" x14ac:dyDescent="0.25">
      <c r="A78" s="30"/>
      <c r="B78" s="351"/>
      <c r="C78" s="351" t="s">
        <v>371</v>
      </c>
      <c r="D78" s="351"/>
      <c r="E78" s="351"/>
      <c r="F78" s="428" t="s">
        <v>31</v>
      </c>
      <c r="G78" s="351"/>
      <c r="H78" s="352"/>
      <c r="I78" s="351" t="s">
        <v>32</v>
      </c>
      <c r="J78" s="352"/>
    </row>
    <row r="79" spans="1:10" s="327" customFormat="1" ht="14.1" customHeight="1" x14ac:dyDescent="0.25">
      <c r="A79" s="30"/>
      <c r="B79" s="30"/>
      <c r="C79" s="219" t="s">
        <v>28</v>
      </c>
      <c r="D79" s="30"/>
      <c r="E79" s="384"/>
      <c r="F79" s="219" t="s">
        <v>248</v>
      </c>
      <c r="G79" s="30"/>
      <c r="H79" s="47"/>
      <c r="I79" s="219" t="s">
        <v>287</v>
      </c>
      <c r="J79" s="47"/>
    </row>
  </sheetData>
  <mergeCells count="51">
    <mergeCell ref="C17:D17"/>
    <mergeCell ref="A11:D11"/>
    <mergeCell ref="B12:D12"/>
    <mergeCell ref="C13:D13"/>
    <mergeCell ref="B14:D14"/>
    <mergeCell ref="C15:D15"/>
    <mergeCell ref="C60:D60"/>
    <mergeCell ref="C61:D61"/>
    <mergeCell ref="A4:J4"/>
    <mergeCell ref="G7:I7"/>
    <mergeCell ref="J7:J8"/>
    <mergeCell ref="E8:E9"/>
    <mergeCell ref="I8:I9"/>
    <mergeCell ref="A5:J5"/>
    <mergeCell ref="A8:D9"/>
    <mergeCell ref="G8:G9"/>
    <mergeCell ref="H8:H9"/>
    <mergeCell ref="A45:D46"/>
    <mergeCell ref="G45:G46"/>
    <mergeCell ref="H45:H46"/>
    <mergeCell ref="A10:D10"/>
    <mergeCell ref="C16:D16"/>
    <mergeCell ref="C18:D18"/>
    <mergeCell ref="C19:D19"/>
    <mergeCell ref="C21:D21"/>
    <mergeCell ref="C22:D22"/>
    <mergeCell ref="C23:D23"/>
    <mergeCell ref="C20:D20"/>
    <mergeCell ref="C67:D67"/>
    <mergeCell ref="A73:D73"/>
    <mergeCell ref="B72:D72"/>
    <mergeCell ref="A47:D47"/>
    <mergeCell ref="B49:D49"/>
    <mergeCell ref="B51:D51"/>
    <mergeCell ref="B54:D54"/>
    <mergeCell ref="B56:D56"/>
    <mergeCell ref="B59:D59"/>
    <mergeCell ref="B64:D64"/>
    <mergeCell ref="A65:D65"/>
    <mergeCell ref="B66:D66"/>
    <mergeCell ref="C50:D50"/>
    <mergeCell ref="C52:D52"/>
    <mergeCell ref="C55:D55"/>
    <mergeCell ref="C57:D57"/>
    <mergeCell ref="G44:I44"/>
    <mergeCell ref="J44:J45"/>
    <mergeCell ref="E45:E46"/>
    <mergeCell ref="I45:I46"/>
    <mergeCell ref="C24:D24"/>
    <mergeCell ref="C32:D32"/>
    <mergeCell ref="B34:D34"/>
  </mergeCells>
  <pageMargins left="1.1499999999999999" right="0.39370078740157483" top="0.42" bottom="0.11811023622047245" header="0" footer="0"/>
  <pageSetup paperSize="14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"/>
  <sheetViews>
    <sheetView zoomScale="85" zoomScaleNormal="85" workbookViewId="0">
      <selection activeCell="O13" sqref="O13"/>
    </sheetView>
  </sheetViews>
  <sheetFormatPr defaultColWidth="9.140625" defaultRowHeight="14.1" customHeight="1" x14ac:dyDescent="0.25"/>
  <cols>
    <col min="1" max="1" width="3.85546875" style="38" customWidth="1"/>
    <col min="2" max="2" width="2.5703125" style="38" customWidth="1"/>
    <col min="3" max="3" width="2.42578125" style="38" customWidth="1"/>
    <col min="4" max="4" width="42.5703125" style="38" customWidth="1"/>
    <col min="5" max="7" width="15.5703125" style="38" customWidth="1"/>
    <col min="8" max="8" width="15.7109375" style="38" customWidth="1"/>
    <col min="9" max="9" width="16.140625" style="38" customWidth="1"/>
    <col min="10" max="10" width="15.5703125" style="38" customWidth="1"/>
    <col min="11" max="16384" width="9.140625" style="38"/>
  </cols>
  <sheetData>
    <row r="1" spans="1:10" s="30" customFormat="1" ht="14.1" customHeight="1" x14ac:dyDescent="0.3">
      <c r="B1" s="30" t="s">
        <v>0</v>
      </c>
      <c r="E1" s="384"/>
      <c r="F1" s="47"/>
      <c r="G1" s="47"/>
      <c r="H1" s="47"/>
      <c r="I1" s="47"/>
      <c r="J1" s="47" t="s">
        <v>26</v>
      </c>
    </row>
    <row r="2" spans="1:10" s="30" customFormat="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0" s="327" customFormat="1" ht="12.75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0" ht="13.15" customHeight="1" thickBot="1" x14ac:dyDescent="0.35">
      <c r="A4" s="364" t="s">
        <v>288</v>
      </c>
      <c r="B4" s="353"/>
      <c r="C4" s="353"/>
      <c r="D4" s="353"/>
    </row>
    <row r="5" spans="1:10" ht="12.75" customHeight="1" thickBot="1" x14ac:dyDescent="0.3">
      <c r="A5" s="24"/>
      <c r="B5" s="25"/>
      <c r="C5" s="25"/>
      <c r="D5" s="25"/>
      <c r="E5" s="26"/>
      <c r="F5" s="272"/>
      <c r="G5" s="1052" t="s">
        <v>19</v>
      </c>
      <c r="H5" s="1052"/>
      <c r="I5" s="1052"/>
      <c r="J5" s="1025" t="s">
        <v>24</v>
      </c>
    </row>
    <row r="6" spans="1:10" ht="12.75" customHeight="1" x14ac:dyDescent="0.25">
      <c r="A6" s="1056" t="s">
        <v>1</v>
      </c>
      <c r="B6" s="1057"/>
      <c r="C6" s="1057"/>
      <c r="D6" s="1053"/>
      <c r="E6" s="1100" t="s">
        <v>16</v>
      </c>
      <c r="F6" s="273" t="s">
        <v>17</v>
      </c>
      <c r="G6" s="1054" t="s">
        <v>18</v>
      </c>
      <c r="H6" s="1054" t="s">
        <v>23</v>
      </c>
      <c r="I6" s="1054" t="s">
        <v>22</v>
      </c>
      <c r="J6" s="1026"/>
    </row>
    <row r="7" spans="1:10" ht="12.75" customHeight="1" thickBot="1" x14ac:dyDescent="0.3">
      <c r="A7" s="1103"/>
      <c r="B7" s="1104"/>
      <c r="C7" s="1104"/>
      <c r="D7" s="1105"/>
      <c r="E7" s="1101"/>
      <c r="F7" s="285" t="s">
        <v>18</v>
      </c>
      <c r="G7" s="1102"/>
      <c r="H7" s="1102"/>
      <c r="I7" s="1102"/>
      <c r="J7" s="285" t="s">
        <v>25</v>
      </c>
    </row>
    <row r="8" spans="1:10" ht="12.4" customHeight="1" x14ac:dyDescent="0.3">
      <c r="A8" s="1061" t="s">
        <v>58</v>
      </c>
      <c r="B8" s="1028"/>
      <c r="C8" s="1028"/>
      <c r="D8" s="1029"/>
      <c r="E8" s="284"/>
      <c r="F8" s="14"/>
      <c r="G8" s="14"/>
      <c r="H8" s="14"/>
      <c r="I8" s="14"/>
      <c r="J8" s="14"/>
    </row>
    <row r="9" spans="1:10" ht="12.4" customHeight="1" x14ac:dyDescent="0.3">
      <c r="A9" s="31"/>
      <c r="B9" s="130" t="s">
        <v>2</v>
      </c>
      <c r="C9" s="130"/>
      <c r="D9" s="134"/>
      <c r="E9" s="51" t="s">
        <v>154</v>
      </c>
      <c r="F9" s="14"/>
      <c r="G9" s="14"/>
      <c r="H9" s="14"/>
      <c r="I9" s="14"/>
      <c r="J9" s="14"/>
    </row>
    <row r="10" spans="1:10" ht="12.4" customHeight="1" x14ac:dyDescent="0.3">
      <c r="A10" s="31"/>
      <c r="B10" s="32"/>
      <c r="C10" s="130" t="s">
        <v>3</v>
      </c>
      <c r="D10" s="134"/>
      <c r="E10" s="135" t="s">
        <v>74</v>
      </c>
      <c r="F10" s="21">
        <v>1553806</v>
      </c>
      <c r="G10" s="21">
        <v>891614.5</v>
      </c>
      <c r="H10" s="21">
        <v>1009311</v>
      </c>
      <c r="I10" s="21">
        <f t="shared" ref="I10:I22" si="0">SUM(G10:H10)</f>
        <v>1900925.5</v>
      </c>
      <c r="J10" s="21">
        <f>[1]Sheet1!$Z$8</f>
        <v>2334240</v>
      </c>
    </row>
    <row r="11" spans="1:10" ht="12.4" customHeight="1" x14ac:dyDescent="0.3">
      <c r="A11" s="31"/>
      <c r="B11" s="130" t="s">
        <v>4</v>
      </c>
      <c r="C11" s="130"/>
      <c r="D11" s="134"/>
      <c r="E11" s="51" t="s">
        <v>155</v>
      </c>
      <c r="F11" s="358">
        <f>SUM(F13:F17)</f>
        <v>449964</v>
      </c>
      <c r="G11" s="358">
        <f>SUM(G13:G17)</f>
        <v>241262</v>
      </c>
      <c r="H11" s="358">
        <f>SUM(H13:H17)</f>
        <v>407832</v>
      </c>
      <c r="I11" s="358">
        <f t="shared" si="0"/>
        <v>649094</v>
      </c>
      <c r="J11" s="358"/>
    </row>
    <row r="12" spans="1:10" ht="12.4" customHeight="1" x14ac:dyDescent="0.3">
      <c r="A12" s="31"/>
      <c r="B12" s="30"/>
      <c r="C12" s="231" t="s">
        <v>5</v>
      </c>
      <c r="D12" s="232"/>
      <c r="E12" s="235" t="s">
        <v>75</v>
      </c>
      <c r="F12" s="21">
        <v>360000</v>
      </c>
      <c r="G12" s="21">
        <v>182000</v>
      </c>
      <c r="H12" s="21">
        <v>202000</v>
      </c>
      <c r="I12" s="21">
        <f t="shared" si="0"/>
        <v>384000</v>
      </c>
      <c r="J12" s="21">
        <f>[1]Sheet1!$Z$10</f>
        <v>456000</v>
      </c>
    </row>
    <row r="13" spans="1:10" ht="12.4" customHeight="1" x14ac:dyDescent="0.3">
      <c r="A13" s="31"/>
      <c r="B13" s="30"/>
      <c r="C13" s="231" t="s">
        <v>126</v>
      </c>
      <c r="D13" s="232"/>
      <c r="E13" s="235" t="s">
        <v>141</v>
      </c>
      <c r="F13" s="21">
        <v>90000</v>
      </c>
      <c r="G13" s="21">
        <v>90000</v>
      </c>
      <c r="H13" s="21">
        <v>6000</v>
      </c>
      <c r="I13" s="21">
        <f t="shared" si="0"/>
        <v>96000</v>
      </c>
      <c r="J13" s="21">
        <f>[1]Sheet1!$Z$13</f>
        <v>114000</v>
      </c>
    </row>
    <row r="14" spans="1:10" ht="12.4" customHeight="1" x14ac:dyDescent="0.3">
      <c r="A14" s="31"/>
      <c r="B14" s="30"/>
      <c r="C14" s="377" t="s">
        <v>358</v>
      </c>
      <c r="D14" s="378"/>
      <c r="E14" s="385"/>
      <c r="F14" s="21">
        <v>5000</v>
      </c>
      <c r="G14" s="21">
        <v>5000</v>
      </c>
      <c r="H14" s="21">
        <v>5000</v>
      </c>
      <c r="I14" s="21">
        <f t="shared" si="0"/>
        <v>10000</v>
      </c>
      <c r="J14" s="21">
        <f>[1]Sheet1!$Z$18</f>
        <v>20000</v>
      </c>
    </row>
    <row r="15" spans="1:10" ht="12.4" customHeight="1" x14ac:dyDescent="0.3">
      <c r="A15" s="31"/>
      <c r="B15" s="30"/>
      <c r="C15" s="231" t="s">
        <v>132</v>
      </c>
      <c r="D15" s="232"/>
      <c r="E15" s="235" t="s">
        <v>148</v>
      </c>
      <c r="F15" s="21">
        <v>140057</v>
      </c>
      <c r="G15" s="21">
        <v>0</v>
      </c>
      <c r="H15" s="21">
        <v>158416</v>
      </c>
      <c r="I15" s="21">
        <f t="shared" si="0"/>
        <v>158416</v>
      </c>
      <c r="J15" s="21">
        <f>[1]Sheet1!Z21</f>
        <v>194520</v>
      </c>
    </row>
    <row r="16" spans="1:10" ht="12.4" customHeight="1" x14ac:dyDescent="0.3">
      <c r="A16" s="31"/>
      <c r="B16" s="30"/>
      <c r="C16" s="231" t="s">
        <v>226</v>
      </c>
      <c r="D16" s="232"/>
      <c r="E16" s="235" t="s">
        <v>148</v>
      </c>
      <c r="F16" s="21">
        <v>139907</v>
      </c>
      <c r="G16" s="21">
        <v>146262</v>
      </c>
      <c r="H16" s="21">
        <v>158416</v>
      </c>
      <c r="I16" s="21">
        <f t="shared" si="0"/>
        <v>304678</v>
      </c>
      <c r="J16" s="21">
        <f>[1]Sheet1!Z22</f>
        <v>194520</v>
      </c>
    </row>
    <row r="17" spans="1:13" ht="12.4" customHeight="1" x14ac:dyDescent="0.3">
      <c r="A17" s="31"/>
      <c r="B17" s="30"/>
      <c r="C17" s="231" t="s">
        <v>134</v>
      </c>
      <c r="D17" s="232"/>
      <c r="E17" s="235" t="s">
        <v>149</v>
      </c>
      <c r="F17" s="21">
        <v>75000</v>
      </c>
      <c r="G17" s="21">
        <v>0</v>
      </c>
      <c r="H17" s="21">
        <v>80000</v>
      </c>
      <c r="I17" s="21">
        <f t="shared" si="0"/>
        <v>80000</v>
      </c>
      <c r="J17" s="21">
        <f>[1]Sheet1!Z23</f>
        <v>95000</v>
      </c>
    </row>
    <row r="18" spans="1:13" ht="12.4" customHeight="1" x14ac:dyDescent="0.3">
      <c r="A18" s="31"/>
      <c r="B18" s="32" t="s">
        <v>56</v>
      </c>
      <c r="C18" s="32"/>
      <c r="D18" s="33"/>
      <c r="E18" s="51" t="s">
        <v>150</v>
      </c>
      <c r="F18" s="358">
        <f>SUM(F19:F22)</f>
        <v>271643.87</v>
      </c>
      <c r="G18" s="358">
        <f t="shared" ref="G18:H18" si="1">SUM(G19:G22)</f>
        <v>143453</v>
      </c>
      <c r="H18" s="358">
        <f t="shared" si="1"/>
        <v>191424</v>
      </c>
      <c r="I18" s="358">
        <f t="shared" si="0"/>
        <v>334877</v>
      </c>
      <c r="J18" s="358"/>
    </row>
    <row r="19" spans="1:13" ht="12.4" customHeight="1" x14ac:dyDescent="0.3">
      <c r="A19" s="31"/>
      <c r="B19" s="30"/>
      <c r="C19" s="126" t="s">
        <v>135</v>
      </c>
      <c r="D19" s="124"/>
      <c r="E19" s="51" t="s">
        <v>151</v>
      </c>
      <c r="F19" s="21">
        <v>200757.96</v>
      </c>
      <c r="G19" s="21">
        <v>106765.5</v>
      </c>
      <c r="H19" s="21">
        <v>121352.5</v>
      </c>
      <c r="I19" s="14">
        <f t="shared" si="0"/>
        <v>228118</v>
      </c>
      <c r="J19" s="14">
        <f>[1]Sheet1!Z25</f>
        <v>280120</v>
      </c>
    </row>
    <row r="20" spans="1:13" ht="12.4" customHeight="1" x14ac:dyDescent="0.3">
      <c r="A20" s="31"/>
      <c r="B20" s="30"/>
      <c r="C20" s="126" t="s">
        <v>136</v>
      </c>
      <c r="D20" s="124"/>
      <c r="E20" s="51" t="s">
        <v>152</v>
      </c>
      <c r="F20" s="21">
        <v>27000</v>
      </c>
      <c r="G20" s="21">
        <v>13650</v>
      </c>
      <c r="H20" s="21">
        <v>15150</v>
      </c>
      <c r="I20" s="14">
        <f t="shared" si="0"/>
        <v>28800</v>
      </c>
      <c r="J20" s="14">
        <f>[1]Sheet1!Z26</f>
        <v>34200</v>
      </c>
    </row>
    <row r="21" spans="1:13" ht="12.4" customHeight="1" x14ac:dyDescent="0.3">
      <c r="A21" s="31"/>
      <c r="B21" s="30"/>
      <c r="C21" s="126" t="s">
        <v>137</v>
      </c>
      <c r="D21" s="124"/>
      <c r="E21" s="51" t="s">
        <v>156</v>
      </c>
      <c r="F21" s="21">
        <v>27280.28</v>
      </c>
      <c r="G21" s="21">
        <v>14385.7</v>
      </c>
      <c r="H21" s="21">
        <v>45226.3</v>
      </c>
      <c r="I21" s="14">
        <f t="shared" si="0"/>
        <v>59612</v>
      </c>
      <c r="J21" s="14">
        <f>[1]Sheet1!Z27</f>
        <v>47868</v>
      </c>
    </row>
    <row r="22" spans="1:13" ht="12.4" customHeight="1" x14ac:dyDescent="0.3">
      <c r="A22" s="31"/>
      <c r="B22" s="30"/>
      <c r="C22" s="126" t="s">
        <v>138</v>
      </c>
      <c r="D22" s="124"/>
      <c r="E22" s="51" t="s">
        <v>153</v>
      </c>
      <c r="F22" s="21">
        <v>16605.63</v>
      </c>
      <c r="G22" s="21">
        <v>8651.7999999999993</v>
      </c>
      <c r="H22" s="21">
        <v>9695.2000000000007</v>
      </c>
      <c r="I22" s="14">
        <f t="shared" si="0"/>
        <v>18347</v>
      </c>
      <c r="J22" s="14">
        <f>[1]Sheet1!Z28</f>
        <v>22800</v>
      </c>
    </row>
    <row r="23" spans="1:13" ht="12.4" customHeight="1" x14ac:dyDescent="0.3">
      <c r="A23" s="31"/>
      <c r="B23" s="125" t="s">
        <v>6</v>
      </c>
      <c r="C23" s="124"/>
      <c r="E23" s="51" t="s">
        <v>157</v>
      </c>
      <c r="F23" s="14"/>
      <c r="G23" s="14"/>
      <c r="H23" s="14"/>
      <c r="I23" s="14"/>
      <c r="J23" s="14"/>
      <c r="M23" s="38" t="s">
        <v>50</v>
      </c>
    </row>
    <row r="24" spans="1:13" ht="12.4" customHeight="1" x14ac:dyDescent="0.3">
      <c r="A24" s="31"/>
      <c r="B24" s="32"/>
      <c r="C24" s="1045" t="s">
        <v>235</v>
      </c>
      <c r="D24" s="1046"/>
      <c r="E24" s="51"/>
      <c r="F24" s="21">
        <v>75000</v>
      </c>
      <c r="G24" s="18">
        <v>0</v>
      </c>
      <c r="H24" s="21">
        <v>80000</v>
      </c>
      <c r="I24" s="21">
        <f>SUM(G24:H24)</f>
        <v>80000</v>
      </c>
      <c r="J24" s="21">
        <f>[1]Sheet1!$Z$31</f>
        <v>95000</v>
      </c>
      <c r="M24" s="38" t="s">
        <v>50</v>
      </c>
    </row>
    <row r="25" spans="1:13" ht="12.4" customHeight="1" x14ac:dyDescent="0.3">
      <c r="A25" s="31"/>
      <c r="B25" s="32"/>
      <c r="C25" s="255" t="s">
        <v>292</v>
      </c>
      <c r="D25" s="254"/>
      <c r="E25" s="51"/>
      <c r="F25" s="292">
        <v>367066.13</v>
      </c>
      <c r="G25" s="356"/>
      <c r="H25" s="356"/>
      <c r="I25" s="356"/>
      <c r="J25" s="356"/>
    </row>
    <row r="26" spans="1:13" ht="12.4" customHeight="1" x14ac:dyDescent="0.3">
      <c r="A26" s="31"/>
      <c r="B26" s="1028" t="s">
        <v>83</v>
      </c>
      <c r="C26" s="1028"/>
      <c r="D26" s="1029"/>
      <c r="E26" s="83"/>
      <c r="F26" s="17">
        <f>SUM(F10,F11,F12,F18,F24,F25)</f>
        <v>3077480</v>
      </c>
      <c r="G26" s="17">
        <f>SUM(G10,G11,G12,G18,G24)</f>
        <v>1458329.5</v>
      </c>
      <c r="H26" s="17">
        <f>SUM(H10,H11,H12,H18,H24)</f>
        <v>1890567</v>
      </c>
      <c r="I26" s="17">
        <f>SUM(I10,I11,I12,I18,I24)</f>
        <v>3348896.5</v>
      </c>
      <c r="J26" s="17">
        <f>SUM(J24,J22,J21,J20,J19,J17,J16,J15,J13,J12,J10,J14)</f>
        <v>3888268</v>
      </c>
    </row>
    <row r="27" spans="1:13" ht="12.4" customHeight="1" x14ac:dyDescent="0.3">
      <c r="A27" s="11" t="s">
        <v>7</v>
      </c>
      <c r="B27" s="13"/>
      <c r="C27" s="19"/>
      <c r="D27" s="43"/>
      <c r="E27" s="42"/>
      <c r="F27" s="14"/>
      <c r="G27" s="14"/>
      <c r="H27" s="14"/>
      <c r="I27" s="14"/>
      <c r="J27" s="14"/>
    </row>
    <row r="28" spans="1:13" s="410" customFormat="1" ht="12.4" customHeight="1" x14ac:dyDescent="0.3">
      <c r="A28" s="407"/>
      <c r="B28" s="448"/>
      <c r="C28" s="1030" t="s">
        <v>8</v>
      </c>
      <c r="D28" s="1032"/>
      <c r="E28" s="411" t="s">
        <v>110</v>
      </c>
      <c r="F28" s="14">
        <v>7640</v>
      </c>
      <c r="G28" s="14">
        <v>2250</v>
      </c>
      <c r="H28" s="14">
        <v>22750</v>
      </c>
      <c r="I28" s="14">
        <f>SUM(G28:H28)</f>
        <v>25000</v>
      </c>
      <c r="J28" s="14">
        <v>25000</v>
      </c>
    </row>
    <row r="29" spans="1:13" s="410" customFormat="1" ht="12.4" customHeight="1" x14ac:dyDescent="0.3">
      <c r="A29" s="407"/>
      <c r="B29" s="448"/>
      <c r="C29" s="1030" t="s">
        <v>46</v>
      </c>
      <c r="D29" s="1032"/>
      <c r="E29" s="411" t="s">
        <v>111</v>
      </c>
      <c r="F29" s="14">
        <v>0</v>
      </c>
      <c r="G29" s="14">
        <v>0</v>
      </c>
      <c r="H29" s="14">
        <v>25000</v>
      </c>
      <c r="I29" s="14">
        <f>SUM(G29:H29)</f>
        <v>25000</v>
      </c>
      <c r="J29" s="14">
        <v>25000</v>
      </c>
    </row>
    <row r="30" spans="1:13" ht="12.4" customHeight="1" x14ac:dyDescent="0.3">
      <c r="A30" s="11"/>
      <c r="B30" s="1030" t="s">
        <v>10</v>
      </c>
      <c r="C30" s="1031"/>
      <c r="D30" s="1032"/>
      <c r="E30" s="411" t="s">
        <v>112</v>
      </c>
      <c r="F30" s="14">
        <v>0</v>
      </c>
      <c r="G30" s="14">
        <v>0</v>
      </c>
      <c r="H30" s="14">
        <v>0</v>
      </c>
      <c r="I30" s="14">
        <f>SUM(G30:H30)</f>
        <v>0</v>
      </c>
      <c r="J30" s="14">
        <v>0</v>
      </c>
    </row>
    <row r="31" spans="1:13" ht="12.4" customHeight="1" x14ac:dyDescent="0.3">
      <c r="A31" s="11"/>
      <c r="B31" s="131"/>
      <c r="C31" s="1045" t="s">
        <v>184</v>
      </c>
      <c r="D31" s="1032"/>
      <c r="E31" s="51" t="s">
        <v>113</v>
      </c>
      <c r="F31" s="14">
        <v>17750</v>
      </c>
      <c r="G31" s="14">
        <v>6967</v>
      </c>
      <c r="H31" s="14">
        <v>93033</v>
      </c>
      <c r="I31" s="14">
        <f>SUM(G31:H31)</f>
        <v>100000</v>
      </c>
      <c r="J31" s="14">
        <v>100000</v>
      </c>
    </row>
    <row r="32" spans="1:13" ht="12.4" customHeight="1" x14ac:dyDescent="0.3">
      <c r="A32" s="11"/>
      <c r="B32" s="1030" t="s">
        <v>13</v>
      </c>
      <c r="C32" s="1030"/>
      <c r="D32" s="1046"/>
      <c r="E32" s="51" t="s">
        <v>162</v>
      </c>
      <c r="F32" s="14">
        <v>0</v>
      </c>
      <c r="G32" s="14">
        <v>0</v>
      </c>
      <c r="H32" s="14">
        <v>0</v>
      </c>
      <c r="I32" s="14">
        <f>SUM(G32:H32)</f>
        <v>0</v>
      </c>
      <c r="J32" s="14"/>
    </row>
    <row r="33" spans="1:10" s="410" customFormat="1" ht="12.4" customHeight="1" x14ac:dyDescent="0.25">
      <c r="A33" s="407"/>
      <c r="B33" s="441" t="s">
        <v>37</v>
      </c>
      <c r="C33" s="443"/>
      <c r="D33" s="442"/>
      <c r="E33" s="411"/>
      <c r="F33" s="291">
        <v>109935</v>
      </c>
      <c r="G33" s="291">
        <v>0</v>
      </c>
      <c r="H33" s="291">
        <v>0</v>
      </c>
      <c r="I33" s="291">
        <v>0</v>
      </c>
      <c r="J33" s="291"/>
    </row>
    <row r="34" spans="1:10" ht="12.4" customHeight="1" x14ac:dyDescent="0.25">
      <c r="A34" s="37"/>
      <c r="B34" s="1028" t="s">
        <v>84</v>
      </c>
      <c r="C34" s="1028"/>
      <c r="D34" s="1029"/>
      <c r="E34" s="83"/>
      <c r="F34" s="17">
        <f>SUM(F28:F33)</f>
        <v>135325</v>
      </c>
      <c r="G34" s="17">
        <f>SUM(G28:G32)</f>
        <v>9217</v>
      </c>
      <c r="H34" s="17">
        <f>SUM(H28:H33)</f>
        <v>140783</v>
      </c>
      <c r="I34" s="17">
        <f>SUM(I28:I33)</f>
        <v>150000</v>
      </c>
      <c r="J34" s="17">
        <f>SUM(J28:J32)</f>
        <v>150000</v>
      </c>
    </row>
    <row r="35" spans="1:10" ht="12.4" customHeight="1" x14ac:dyDescent="0.25">
      <c r="A35" s="1061" t="s">
        <v>14</v>
      </c>
      <c r="B35" s="1028"/>
      <c r="C35" s="1028"/>
      <c r="D35" s="1029"/>
      <c r="E35" s="83"/>
      <c r="F35" s="17"/>
      <c r="G35" s="17"/>
      <c r="H35" s="17"/>
      <c r="I35" s="17"/>
      <c r="J35" s="17"/>
    </row>
    <row r="36" spans="1:10" ht="12.4" customHeight="1" x14ac:dyDescent="0.25">
      <c r="A36" s="37"/>
      <c r="B36" t="s">
        <v>212</v>
      </c>
      <c r="C36"/>
      <c r="E36" s="220" t="s">
        <v>213</v>
      </c>
      <c r="F36" s="14">
        <v>0</v>
      </c>
      <c r="G36" s="42"/>
      <c r="H36" s="42"/>
      <c r="I36" s="42"/>
      <c r="J36" s="42"/>
    </row>
    <row r="37" spans="1:10" ht="12.4" customHeight="1" x14ac:dyDescent="0.25">
      <c r="A37" s="37"/>
      <c r="B37"/>
      <c r="C37" s="233" t="s">
        <v>283</v>
      </c>
      <c r="E37" s="230" t="s">
        <v>213</v>
      </c>
      <c r="F37" s="52">
        <v>57695</v>
      </c>
      <c r="G37" s="52">
        <v>0</v>
      </c>
      <c r="H37" s="52">
        <v>60000</v>
      </c>
      <c r="I37" s="52">
        <f>SUM(G37:H37)</f>
        <v>60000</v>
      </c>
      <c r="J37" s="52">
        <v>0</v>
      </c>
    </row>
    <row r="38" spans="1:10" s="410" customFormat="1" ht="12.4" customHeight="1" x14ac:dyDescent="0.25">
      <c r="A38" s="37"/>
      <c r="B38" s="459"/>
      <c r="C38" s="538" t="s">
        <v>528</v>
      </c>
      <c r="E38" s="230" t="s">
        <v>213</v>
      </c>
      <c r="F38" s="213">
        <v>0</v>
      </c>
      <c r="G38" s="213">
        <v>0</v>
      </c>
      <c r="H38" s="213">
        <v>0</v>
      </c>
      <c r="I38" s="213">
        <v>0</v>
      </c>
      <c r="J38" s="213">
        <v>80000</v>
      </c>
    </row>
    <row r="39" spans="1:10" ht="12.4" customHeight="1" x14ac:dyDescent="0.25">
      <c r="A39" s="37"/>
      <c r="B39" s="1028" t="s">
        <v>85</v>
      </c>
      <c r="C39" s="1028"/>
      <c r="D39" s="1029"/>
      <c r="E39" s="83"/>
      <c r="F39" s="209">
        <f>SUM(F36:F37)</f>
        <v>57695</v>
      </c>
      <c r="G39" s="209">
        <f>SUM(G36:G37)</f>
        <v>0</v>
      </c>
      <c r="H39" s="209">
        <f>SUM(H36:H37)</f>
        <v>60000</v>
      </c>
      <c r="I39" s="209">
        <f>SUM(I36:I37)</f>
        <v>60000</v>
      </c>
      <c r="J39" s="209">
        <f>SUM(J36:J38)</f>
        <v>80000</v>
      </c>
    </row>
    <row r="40" spans="1:10" ht="12.4" customHeight="1" thickBot="1" x14ac:dyDescent="0.3">
      <c r="A40" s="1040" t="s">
        <v>15</v>
      </c>
      <c r="B40" s="1041"/>
      <c r="C40" s="1041"/>
      <c r="D40" s="1042"/>
      <c r="E40" s="29"/>
      <c r="F40" s="150">
        <f>SUM(F39,F34,F26)</f>
        <v>3270500</v>
      </c>
      <c r="G40" s="150">
        <f>SUM(G39,G34,G26)</f>
        <v>1467546.5</v>
      </c>
      <c r="H40" s="150">
        <f>SUM(H39,H34,H26)</f>
        <v>2091350</v>
      </c>
      <c r="I40" s="150">
        <f>SUM(I39,I34,I26)</f>
        <v>3558896.5</v>
      </c>
      <c r="J40" s="150">
        <f>SUM(J39,J34,J26)</f>
        <v>4118268</v>
      </c>
    </row>
    <row r="41" spans="1:10" s="327" customFormat="1" ht="12.4" customHeight="1" thickTop="1" x14ac:dyDescent="0.25">
      <c r="E41" s="330"/>
      <c r="F41" s="329"/>
      <c r="G41" s="329"/>
      <c r="H41" s="329"/>
      <c r="I41" s="329"/>
      <c r="J41" s="329"/>
    </row>
    <row r="42" spans="1:10" s="327" customFormat="1" ht="12.4" customHeight="1" x14ac:dyDescent="0.25">
      <c r="A42" s="30" t="s">
        <v>27</v>
      </c>
      <c r="B42" s="30"/>
      <c r="C42" s="30"/>
      <c r="D42" s="30"/>
      <c r="E42" s="23" t="s">
        <v>29</v>
      </c>
      <c r="F42" s="47"/>
      <c r="G42" s="47"/>
      <c r="H42" s="39" t="s">
        <v>30</v>
      </c>
      <c r="I42" s="47"/>
      <c r="J42" s="47"/>
    </row>
    <row r="43" spans="1:10" s="327" customFormat="1" ht="12.4" customHeight="1" x14ac:dyDescent="0.25">
      <c r="A43" s="30"/>
      <c r="B43" s="30"/>
      <c r="C43" s="30"/>
      <c r="D43" s="30"/>
      <c r="E43" s="384"/>
      <c r="F43" s="47"/>
      <c r="G43" s="47"/>
      <c r="H43" s="47"/>
      <c r="I43" s="47"/>
      <c r="J43" s="47"/>
    </row>
    <row r="44" spans="1:10" s="327" customFormat="1" ht="12.4" customHeight="1" x14ac:dyDescent="0.25">
      <c r="A44" s="30"/>
      <c r="B44" s="351"/>
      <c r="C44" s="351" t="s">
        <v>32</v>
      </c>
      <c r="D44" s="351"/>
      <c r="E44" s="351"/>
      <c r="F44" s="351" t="s">
        <v>31</v>
      </c>
      <c r="G44" s="351"/>
      <c r="H44" s="352"/>
      <c r="I44" s="351" t="s">
        <v>32</v>
      </c>
      <c r="J44" s="352"/>
    </row>
    <row r="45" spans="1:10" s="327" customFormat="1" ht="12.4" customHeight="1" x14ac:dyDescent="0.25">
      <c r="A45" s="30"/>
      <c r="B45" s="30"/>
      <c r="C45" s="219" t="s">
        <v>28</v>
      </c>
      <c r="D45" s="30"/>
      <c r="E45" s="384"/>
      <c r="F45" s="219" t="s">
        <v>248</v>
      </c>
      <c r="G45" s="30"/>
      <c r="H45" s="47"/>
      <c r="I45" s="219" t="s">
        <v>287</v>
      </c>
      <c r="J45" s="47"/>
    </row>
  </sheetData>
  <mergeCells count="21">
    <mergeCell ref="B26:D26"/>
    <mergeCell ref="A8:D8"/>
    <mergeCell ref="C24:D24"/>
    <mergeCell ref="B39:D39"/>
    <mergeCell ref="A40:D40"/>
    <mergeCell ref="C31:D31"/>
    <mergeCell ref="B30:D30"/>
    <mergeCell ref="B32:D32"/>
    <mergeCell ref="B34:D34"/>
    <mergeCell ref="A35:D35"/>
    <mergeCell ref="C28:D28"/>
    <mergeCell ref="C29:D29"/>
    <mergeCell ref="A2:J2"/>
    <mergeCell ref="A3:J3"/>
    <mergeCell ref="G5:I5"/>
    <mergeCell ref="J5:J6"/>
    <mergeCell ref="E6:E7"/>
    <mergeCell ref="I6:I7"/>
    <mergeCell ref="A6:D7"/>
    <mergeCell ref="G6:G7"/>
    <mergeCell ref="H6:H7"/>
  </mergeCells>
  <pageMargins left="1.23" right="0.39370078740157483" top="0.15748031496062992" bottom="0.11811023622047245" header="0" footer="0"/>
  <pageSetup paperSize="14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3"/>
  <sheetViews>
    <sheetView topLeftCell="E50" zoomScale="72" zoomScaleNormal="72" workbookViewId="0">
      <selection activeCell="G91" sqref="G91"/>
    </sheetView>
  </sheetViews>
  <sheetFormatPr defaultColWidth="9.140625" defaultRowHeight="14.1" customHeight="1" x14ac:dyDescent="0.25"/>
  <cols>
    <col min="1" max="2" width="3.140625" style="410" customWidth="1"/>
    <col min="3" max="3" width="2.42578125" style="410" customWidth="1"/>
    <col min="4" max="4" width="42.7109375" style="410" customWidth="1"/>
    <col min="5" max="5" width="17.140625" style="619" customWidth="1"/>
    <col min="6" max="6" width="16.28515625" style="410" customWidth="1"/>
    <col min="7" max="7" width="15.28515625" style="410" customWidth="1"/>
    <col min="8" max="8" width="15" style="410" customWidth="1"/>
    <col min="9" max="9" width="16.140625" style="410" customWidth="1"/>
    <col min="10" max="10" width="15.85546875" style="410" customWidth="1"/>
    <col min="11" max="16384" width="9.140625" style="410"/>
  </cols>
  <sheetData>
    <row r="3" spans="1:10" ht="14.1" customHeight="1" x14ac:dyDescent="0.3">
      <c r="J3" s="199"/>
    </row>
    <row r="4" spans="1:10" s="30" customFormat="1" ht="14.1" customHeight="1" x14ac:dyDescent="0.3">
      <c r="B4" s="30" t="s">
        <v>0</v>
      </c>
      <c r="E4" s="619"/>
      <c r="F4" s="47"/>
      <c r="G4" s="47"/>
      <c r="H4" s="47"/>
      <c r="I4" s="47"/>
      <c r="J4" s="47" t="s">
        <v>26</v>
      </c>
    </row>
    <row r="5" spans="1:10" s="30" customFormat="1" ht="14.1" customHeight="1" x14ac:dyDescent="0.3">
      <c r="A5" s="1065" t="s">
        <v>356</v>
      </c>
      <c r="B5" s="1065"/>
      <c r="C5" s="1065"/>
      <c r="D5" s="1065"/>
      <c r="E5" s="1065"/>
      <c r="F5" s="1065"/>
      <c r="G5" s="1065"/>
      <c r="H5" s="1065"/>
      <c r="I5" s="1065"/>
      <c r="J5" s="1065"/>
    </row>
    <row r="6" spans="1:10" ht="14.1" customHeight="1" x14ac:dyDescent="0.3">
      <c r="A6" s="1051" t="s">
        <v>357</v>
      </c>
      <c r="B6" s="1051"/>
      <c r="C6" s="1051"/>
      <c r="D6" s="1051"/>
      <c r="E6" s="1051"/>
      <c r="F6" s="1051"/>
      <c r="G6" s="1051"/>
      <c r="H6" s="1051"/>
      <c r="I6" s="1051"/>
      <c r="J6" s="1051"/>
    </row>
    <row r="7" spans="1:10" ht="14.1" customHeight="1" thickBot="1" x14ac:dyDescent="0.35">
      <c r="A7" s="410" t="s">
        <v>67</v>
      </c>
      <c r="J7" s="202" t="s">
        <v>218</v>
      </c>
    </row>
    <row r="8" spans="1:10" ht="14.1" customHeight="1" thickBot="1" x14ac:dyDescent="0.3">
      <c r="A8" s="24"/>
      <c r="B8" s="623"/>
      <c r="C8" s="623"/>
      <c r="D8" s="623"/>
      <c r="E8" s="26"/>
      <c r="F8" s="608"/>
      <c r="G8" s="1052" t="s">
        <v>19</v>
      </c>
      <c r="H8" s="1052"/>
      <c r="I8" s="1052"/>
      <c r="J8" s="1025" t="s">
        <v>24</v>
      </c>
    </row>
    <row r="9" spans="1:10" ht="14.1" customHeight="1" x14ac:dyDescent="0.25">
      <c r="A9" s="1056" t="s">
        <v>1</v>
      </c>
      <c r="B9" s="1057"/>
      <c r="C9" s="1057"/>
      <c r="D9" s="1053"/>
      <c r="E9" s="1100" t="s">
        <v>16</v>
      </c>
      <c r="F9" s="609" t="s">
        <v>17</v>
      </c>
      <c r="G9" s="1054" t="s">
        <v>18</v>
      </c>
      <c r="H9" s="1054" t="s">
        <v>23</v>
      </c>
      <c r="I9" s="1054" t="s">
        <v>22</v>
      </c>
      <c r="J9" s="1026"/>
    </row>
    <row r="10" spans="1:10" ht="14.1" customHeight="1" thickBot="1" x14ac:dyDescent="0.3">
      <c r="A10" s="1103"/>
      <c r="B10" s="1104"/>
      <c r="C10" s="1104"/>
      <c r="D10" s="1105"/>
      <c r="E10" s="1101"/>
      <c r="F10" s="285" t="s">
        <v>18</v>
      </c>
      <c r="G10" s="1102"/>
      <c r="H10" s="1102"/>
      <c r="I10" s="1102"/>
      <c r="J10" s="285" t="s">
        <v>25</v>
      </c>
    </row>
    <row r="11" spans="1:10" ht="14.1" customHeight="1" x14ac:dyDescent="0.3">
      <c r="A11" s="1106"/>
      <c r="B11" s="1107"/>
      <c r="C11" s="1107"/>
      <c r="D11" s="1108"/>
      <c r="E11" s="283"/>
      <c r="F11" s="283"/>
      <c r="G11" s="283"/>
      <c r="H11" s="283"/>
      <c r="I11" s="283"/>
      <c r="J11" s="283"/>
    </row>
    <row r="12" spans="1:10" ht="14.1" customHeight="1" x14ac:dyDescent="0.3">
      <c r="A12" s="1061" t="s">
        <v>58</v>
      </c>
      <c r="B12" s="1028"/>
      <c r="C12" s="1028"/>
      <c r="D12" s="1029"/>
      <c r="E12" s="284"/>
      <c r="F12" s="14"/>
      <c r="G12" s="14"/>
      <c r="H12" s="14"/>
      <c r="I12" s="14"/>
      <c r="J12" s="14"/>
    </row>
    <row r="13" spans="1:10" ht="14.1" customHeight="1" x14ac:dyDescent="0.3">
      <c r="A13" s="31"/>
      <c r="B13" s="1031" t="s">
        <v>2</v>
      </c>
      <c r="C13" s="1031"/>
      <c r="D13" s="1032"/>
      <c r="E13" s="411" t="s">
        <v>154</v>
      </c>
      <c r="F13" s="14"/>
      <c r="G13" s="14"/>
      <c r="H13" s="14"/>
      <c r="I13" s="14"/>
      <c r="J13" s="14"/>
    </row>
    <row r="14" spans="1:10" ht="14.1" customHeight="1" x14ac:dyDescent="0.3">
      <c r="A14" s="31"/>
      <c r="B14" s="32"/>
      <c r="C14" s="1031" t="s">
        <v>3</v>
      </c>
      <c r="D14" s="1032"/>
      <c r="E14" s="139" t="s">
        <v>74</v>
      </c>
      <c r="F14" s="21">
        <v>844691.96</v>
      </c>
      <c r="G14" s="21">
        <v>257491</v>
      </c>
      <c r="H14" s="21">
        <v>1072494</v>
      </c>
      <c r="I14" s="21">
        <f>SUM(G14:H14)</f>
        <v>1329985</v>
      </c>
      <c r="J14" s="21">
        <f>[1]Sheet1!$AA$8</f>
        <v>1685424</v>
      </c>
    </row>
    <row r="15" spans="1:10" ht="14.1" customHeight="1" x14ac:dyDescent="0.3">
      <c r="A15" s="31"/>
      <c r="B15" s="1031" t="s">
        <v>4</v>
      </c>
      <c r="C15" s="1031"/>
      <c r="D15" s="1032"/>
      <c r="E15" s="411" t="s">
        <v>155</v>
      </c>
      <c r="F15" s="357">
        <f>SUM(F17:F24)</f>
        <v>332061.88</v>
      </c>
      <c r="G15" s="357">
        <f>SUM(G16:G24)</f>
        <v>146696</v>
      </c>
      <c r="H15" s="357">
        <f t="shared" ref="H15" si="0">SUM(H17:H24)</f>
        <v>290970</v>
      </c>
      <c r="I15" s="357">
        <f>SUM(I17:I24)</f>
        <v>405666</v>
      </c>
      <c r="J15" s="357"/>
    </row>
    <row r="16" spans="1:10" ht="14.1" customHeight="1" x14ac:dyDescent="0.3">
      <c r="A16" s="31"/>
      <c r="B16" s="30"/>
      <c r="C16" s="1031" t="s">
        <v>5</v>
      </c>
      <c r="D16" s="1032"/>
      <c r="E16" s="139" t="s">
        <v>75</v>
      </c>
      <c r="F16" s="21">
        <v>80272.2</v>
      </c>
      <c r="G16" s="21">
        <v>32000</v>
      </c>
      <c r="H16" s="21">
        <v>64000</v>
      </c>
      <c r="I16" s="21">
        <f t="shared" ref="I16:I24" si="1">SUM(G16:H16)</f>
        <v>96000</v>
      </c>
      <c r="J16" s="21">
        <f>[1]Sheet1!AA10</f>
        <v>144000</v>
      </c>
    </row>
    <row r="17" spans="1:10" ht="14.1" customHeight="1" x14ac:dyDescent="0.3">
      <c r="A17" s="31"/>
      <c r="B17" s="30"/>
      <c r="C17" s="1031" t="s">
        <v>124</v>
      </c>
      <c r="D17" s="1032"/>
      <c r="E17" s="622" t="s">
        <v>139</v>
      </c>
      <c r="F17" s="21">
        <v>63920.44</v>
      </c>
      <c r="G17" s="21">
        <v>33750</v>
      </c>
      <c r="H17" s="21">
        <v>33750</v>
      </c>
      <c r="I17" s="21">
        <f t="shared" si="1"/>
        <v>67500</v>
      </c>
      <c r="J17" s="21">
        <f>[1]Sheet1!AA11</f>
        <v>67500</v>
      </c>
    </row>
    <row r="18" spans="1:10" ht="14.1" customHeight="1" x14ac:dyDescent="0.3">
      <c r="A18" s="31"/>
      <c r="B18" s="30"/>
      <c r="C18" s="1031" t="s">
        <v>125</v>
      </c>
      <c r="D18" s="1032"/>
      <c r="E18" s="622" t="s">
        <v>140</v>
      </c>
      <c r="F18" s="21">
        <v>63920.44</v>
      </c>
      <c r="G18" s="21">
        <v>33750</v>
      </c>
      <c r="H18" s="21">
        <v>33750</v>
      </c>
      <c r="I18" s="21">
        <f t="shared" si="1"/>
        <v>67500</v>
      </c>
      <c r="J18" s="21">
        <f>[1]Sheet1!AA12</f>
        <v>67500</v>
      </c>
    </row>
    <row r="19" spans="1:10" ht="14.1" customHeight="1" x14ac:dyDescent="0.3">
      <c r="A19" s="31"/>
      <c r="B19" s="30"/>
      <c r="C19" s="1031" t="s">
        <v>126</v>
      </c>
      <c r="D19" s="1032"/>
      <c r="E19" s="622" t="s">
        <v>141</v>
      </c>
      <c r="F19" s="21">
        <v>24000</v>
      </c>
      <c r="G19" s="21">
        <v>18000</v>
      </c>
      <c r="H19" s="21">
        <v>6000</v>
      </c>
      <c r="I19" s="21">
        <f t="shared" si="1"/>
        <v>24000</v>
      </c>
      <c r="J19" s="21">
        <f>[1]Sheet1!AA13</f>
        <v>36000</v>
      </c>
    </row>
    <row r="20" spans="1:10" ht="14.1" customHeight="1" x14ac:dyDescent="0.3">
      <c r="A20" s="31"/>
      <c r="B20" s="30"/>
      <c r="C20" s="1031" t="s">
        <v>129</v>
      </c>
      <c r="D20" s="1032"/>
      <c r="E20" s="622" t="s">
        <v>144</v>
      </c>
      <c r="F20" s="21">
        <v>0</v>
      </c>
      <c r="G20" s="21">
        <v>0</v>
      </c>
      <c r="H20" s="21">
        <v>0</v>
      </c>
      <c r="I20" s="21">
        <f t="shared" si="1"/>
        <v>0</v>
      </c>
      <c r="J20" s="21">
        <v>0</v>
      </c>
    </row>
    <row r="21" spans="1:10" ht="14.1" customHeight="1" x14ac:dyDescent="0.3">
      <c r="A21" s="31"/>
      <c r="B21" s="30"/>
      <c r="C21" s="1031" t="s">
        <v>133</v>
      </c>
      <c r="D21" s="1032"/>
      <c r="E21" s="622" t="s">
        <v>146</v>
      </c>
      <c r="F21" s="21">
        <v>10000</v>
      </c>
      <c r="G21" s="21">
        <v>0</v>
      </c>
      <c r="H21" s="21">
        <v>5000</v>
      </c>
      <c r="I21" s="21">
        <f t="shared" si="1"/>
        <v>5000</v>
      </c>
      <c r="J21" s="21"/>
    </row>
    <row r="22" spans="1:10" ht="14.1" customHeight="1" x14ac:dyDescent="0.3">
      <c r="A22" s="31"/>
      <c r="B22" s="30"/>
      <c r="C22" s="1031" t="s">
        <v>132</v>
      </c>
      <c r="D22" s="1032"/>
      <c r="E22" s="622" t="s">
        <v>148</v>
      </c>
      <c r="F22" s="21">
        <v>111648</v>
      </c>
      <c r="G22" s="21">
        <v>0</v>
      </c>
      <c r="H22" s="21">
        <v>110833</v>
      </c>
      <c r="I22" s="21">
        <f t="shared" si="1"/>
        <v>110833</v>
      </c>
      <c r="J22" s="21">
        <f>[1]Sheet1!AA21</f>
        <v>140452</v>
      </c>
    </row>
    <row r="23" spans="1:10" ht="14.1" customHeight="1" x14ac:dyDescent="0.3">
      <c r="A23" s="31"/>
      <c r="B23" s="30"/>
      <c r="C23" s="1031" t="s">
        <v>226</v>
      </c>
      <c r="D23" s="1032"/>
      <c r="E23" s="622" t="s">
        <v>148</v>
      </c>
      <c r="F23" s="21">
        <v>43573</v>
      </c>
      <c r="G23" s="21">
        <v>29196</v>
      </c>
      <c r="H23" s="21">
        <v>81637</v>
      </c>
      <c r="I23" s="21">
        <f t="shared" si="1"/>
        <v>110833</v>
      </c>
      <c r="J23" s="21">
        <f>[1]Sheet1!AA22</f>
        <v>140452</v>
      </c>
    </row>
    <row r="24" spans="1:10" ht="14.1" customHeight="1" x14ac:dyDescent="0.3">
      <c r="A24" s="31"/>
      <c r="B24" s="30"/>
      <c r="C24" s="1031" t="s">
        <v>134</v>
      </c>
      <c r="D24" s="1032"/>
      <c r="E24" s="622" t="s">
        <v>149</v>
      </c>
      <c r="F24" s="21">
        <v>15000</v>
      </c>
      <c r="G24" s="21">
        <v>0</v>
      </c>
      <c r="H24" s="21">
        <v>20000</v>
      </c>
      <c r="I24" s="21">
        <f t="shared" si="1"/>
        <v>20000</v>
      </c>
      <c r="J24" s="21">
        <f>[1]Sheet1!AA23</f>
        <v>30000</v>
      </c>
    </row>
    <row r="25" spans="1:10" ht="14.1" customHeight="1" x14ac:dyDescent="0.3">
      <c r="A25" s="31"/>
      <c r="B25" s="32" t="s">
        <v>56</v>
      </c>
      <c r="C25" s="32"/>
      <c r="D25" s="33"/>
      <c r="E25" s="411" t="s">
        <v>150</v>
      </c>
      <c r="F25" s="358">
        <f>SUM(F29,F28,F27,F26)</f>
        <v>125499.1</v>
      </c>
      <c r="G25" s="358">
        <f>SUM(G26,G27:G28,G29)</f>
        <v>38837.26</v>
      </c>
      <c r="H25" s="358">
        <f>SUM(H26,H27:H28,H29)</f>
        <v>170841.74</v>
      </c>
      <c r="I25" s="358">
        <f>SUM(I26,I27:I28,I29)</f>
        <v>209679</v>
      </c>
      <c r="J25" s="358"/>
    </row>
    <row r="26" spans="1:10" ht="14.1" customHeight="1" x14ac:dyDescent="0.3">
      <c r="A26" s="31"/>
      <c r="B26" s="30"/>
      <c r="C26" s="611" t="s">
        <v>135</v>
      </c>
      <c r="D26" s="612"/>
      <c r="E26" s="411" t="s">
        <v>151</v>
      </c>
      <c r="F26" s="21">
        <v>101683.72</v>
      </c>
      <c r="G26" s="21">
        <v>31100.400000000001</v>
      </c>
      <c r="H26" s="21">
        <v>128498.6</v>
      </c>
      <c r="I26" s="14">
        <f>SUM(G26:H26)</f>
        <v>159599</v>
      </c>
      <c r="J26" s="14">
        <f>[1]Sheet1!AA25</f>
        <v>202253</v>
      </c>
    </row>
    <row r="27" spans="1:10" ht="14.1" customHeight="1" x14ac:dyDescent="0.3">
      <c r="A27" s="31"/>
      <c r="B27" s="30"/>
      <c r="C27" s="611" t="s">
        <v>136</v>
      </c>
      <c r="D27" s="612"/>
      <c r="E27" s="411" t="s">
        <v>152</v>
      </c>
      <c r="F27" s="21">
        <v>6300</v>
      </c>
      <c r="G27" s="21">
        <v>2400</v>
      </c>
      <c r="H27" s="21">
        <v>4800</v>
      </c>
      <c r="I27" s="14">
        <f>SUM(G27:H27)</f>
        <v>7200</v>
      </c>
      <c r="J27" s="14">
        <f>[1]Sheet1!AA26</f>
        <v>10800</v>
      </c>
    </row>
    <row r="28" spans="1:10" ht="14.1" customHeight="1" x14ac:dyDescent="0.3">
      <c r="A28" s="31"/>
      <c r="B28" s="30"/>
      <c r="C28" s="611" t="s">
        <v>137</v>
      </c>
      <c r="D28" s="612"/>
      <c r="E28" s="411" t="s">
        <v>156</v>
      </c>
      <c r="F28" s="21">
        <v>13315.38</v>
      </c>
      <c r="G28" s="21">
        <v>3736.86</v>
      </c>
      <c r="H28" s="21">
        <v>34343.14</v>
      </c>
      <c r="I28" s="14">
        <f>SUM(G28:H28)</f>
        <v>38080</v>
      </c>
      <c r="J28" s="14">
        <f>[1]Sheet1!AA27</f>
        <v>34837</v>
      </c>
    </row>
    <row r="29" spans="1:10" ht="14.1" customHeight="1" x14ac:dyDescent="0.3">
      <c r="A29" s="31"/>
      <c r="B29" s="30"/>
      <c r="C29" s="611" t="s">
        <v>138</v>
      </c>
      <c r="D29" s="612"/>
      <c r="E29" s="411" t="s">
        <v>153</v>
      </c>
      <c r="F29" s="21">
        <v>4200</v>
      </c>
      <c r="G29" s="21">
        <v>1600</v>
      </c>
      <c r="H29" s="21">
        <v>3200</v>
      </c>
      <c r="I29" s="14">
        <f>SUM(G29:H29)</f>
        <v>4800</v>
      </c>
      <c r="J29" s="14">
        <f>[1]Sheet1!AA28</f>
        <v>7200</v>
      </c>
    </row>
    <row r="30" spans="1:10" ht="14.1" customHeight="1" x14ac:dyDescent="0.3">
      <c r="A30" s="31"/>
      <c r="B30" s="616" t="s">
        <v>6</v>
      </c>
      <c r="C30" s="612"/>
      <c r="E30" s="411" t="s">
        <v>157</v>
      </c>
      <c r="F30" s="14"/>
      <c r="G30" s="14"/>
      <c r="H30" s="14"/>
      <c r="I30" s="14"/>
      <c r="J30" s="14"/>
    </row>
    <row r="31" spans="1:10" ht="14.1" customHeight="1" x14ac:dyDescent="0.3">
      <c r="A31" s="31"/>
      <c r="B31" s="32"/>
      <c r="C31" s="614" t="s">
        <v>6</v>
      </c>
      <c r="D31" s="612"/>
      <c r="E31" s="411" t="s">
        <v>153</v>
      </c>
      <c r="F31" s="159">
        <v>0</v>
      </c>
      <c r="G31" s="357">
        <v>0</v>
      </c>
      <c r="H31" s="357">
        <v>0</v>
      </c>
      <c r="I31" s="357">
        <v>0</v>
      </c>
      <c r="J31" s="357">
        <v>0</v>
      </c>
    </row>
    <row r="32" spans="1:10" ht="14.1" customHeight="1" x14ac:dyDescent="0.3">
      <c r="A32" s="31"/>
      <c r="B32" s="32"/>
      <c r="C32" s="1045" t="s">
        <v>234</v>
      </c>
      <c r="D32" s="1046"/>
      <c r="E32" s="411"/>
      <c r="F32" s="21">
        <v>15000</v>
      </c>
      <c r="G32" s="21">
        <v>0</v>
      </c>
      <c r="H32" s="21">
        <v>20000</v>
      </c>
      <c r="I32" s="21">
        <f>SUM(G32:H32)</f>
        <v>20000</v>
      </c>
      <c r="J32" s="21">
        <f>[1]Sheet1!$AA$31</f>
        <v>30000</v>
      </c>
    </row>
    <row r="33" spans="1:10" ht="14.1" customHeight="1" x14ac:dyDescent="0.3">
      <c r="A33" s="31"/>
      <c r="B33" s="32"/>
      <c r="C33" s="614" t="s">
        <v>292</v>
      </c>
      <c r="D33" s="615"/>
      <c r="E33" s="411"/>
      <c r="F33" s="21">
        <v>53724.69</v>
      </c>
      <c r="G33" s="21"/>
      <c r="H33" s="21"/>
      <c r="I33" s="21"/>
      <c r="J33" s="21"/>
    </row>
    <row r="34" spans="1:10" ht="14.1" customHeight="1" x14ac:dyDescent="0.3">
      <c r="A34" s="31"/>
      <c r="B34" s="32"/>
      <c r="C34" s="614" t="s">
        <v>611</v>
      </c>
      <c r="D34" s="615"/>
      <c r="E34" s="411"/>
      <c r="F34" s="21">
        <v>558881.69999999995</v>
      </c>
      <c r="G34" s="21"/>
      <c r="H34" s="21"/>
      <c r="I34" s="21"/>
      <c r="J34" s="21"/>
    </row>
    <row r="35" spans="1:10" ht="14.1" customHeight="1" x14ac:dyDescent="0.3">
      <c r="A35" s="31"/>
      <c r="B35" s="1028" t="s">
        <v>83</v>
      </c>
      <c r="C35" s="1028"/>
      <c r="D35" s="1029"/>
      <c r="E35" s="622"/>
      <c r="F35" s="17">
        <f>SUM(F14,F15,F16,F25,F31,F32:F34)</f>
        <v>2010131.5299999998</v>
      </c>
      <c r="G35" s="17">
        <f>SUM(G14,G15,G25,G32)</f>
        <v>443024.26</v>
      </c>
      <c r="H35" s="17">
        <f t="shared" ref="H35" si="2">SUM(H14,H15,H16,H25,H32)</f>
        <v>1618305.74</v>
      </c>
      <c r="I35" s="17">
        <f>SUM(I14,I15,I16,I25,I32)</f>
        <v>2061330</v>
      </c>
      <c r="J35" s="17">
        <f>SUM(J14,J16,J17,J18,J19,J22,J23,J24,J26,J27,J28,J29,J32,J21)</f>
        <v>2596418</v>
      </c>
    </row>
    <row r="36" spans="1:10" ht="14.1" customHeight="1" x14ac:dyDescent="0.3">
      <c r="A36" s="184"/>
      <c r="B36" s="620"/>
      <c r="C36" s="620"/>
      <c r="D36" s="620"/>
      <c r="E36" s="28"/>
      <c r="F36" s="194"/>
      <c r="G36" s="194"/>
      <c r="H36" s="194"/>
      <c r="I36" s="194" t="s">
        <v>50</v>
      </c>
      <c r="J36" s="194"/>
    </row>
    <row r="37" spans="1:10" ht="14.1" customHeight="1" x14ac:dyDescent="0.3">
      <c r="A37" s="32"/>
      <c r="B37" s="610"/>
      <c r="C37" s="610"/>
      <c r="D37" s="610"/>
      <c r="E37" s="613"/>
      <c r="F37" s="57"/>
      <c r="G37" s="57"/>
      <c r="H37" s="57"/>
      <c r="I37" s="57"/>
      <c r="J37" s="57"/>
    </row>
    <row r="38" spans="1:10" ht="14.1" customHeight="1" x14ac:dyDescent="0.3">
      <c r="A38" s="32"/>
      <c r="B38" s="610"/>
      <c r="C38" s="610"/>
      <c r="D38" s="610"/>
      <c r="E38" s="613"/>
      <c r="F38" s="57"/>
      <c r="G38" s="57"/>
      <c r="H38" s="57"/>
      <c r="I38" s="57"/>
      <c r="J38" s="57"/>
    </row>
    <row r="39" spans="1:10" ht="14.1" customHeight="1" x14ac:dyDescent="0.3">
      <c r="A39" s="32"/>
      <c r="B39" s="610"/>
      <c r="C39" s="610"/>
      <c r="D39" s="610"/>
      <c r="E39" s="613"/>
      <c r="F39" s="57"/>
      <c r="G39" s="57"/>
      <c r="H39" s="57"/>
      <c r="I39" s="57"/>
      <c r="J39" s="57"/>
    </row>
    <row r="40" spans="1:10" ht="14.1" customHeight="1" x14ac:dyDescent="0.3">
      <c r="A40" s="32"/>
      <c r="B40" s="610"/>
      <c r="C40" s="610"/>
      <c r="D40" s="610"/>
      <c r="E40" s="613"/>
      <c r="F40" s="57"/>
      <c r="G40" s="57"/>
      <c r="H40" s="57"/>
      <c r="I40" s="57"/>
      <c r="J40" s="57"/>
    </row>
    <row r="41" spans="1:10" ht="14.1" customHeight="1" x14ac:dyDescent="0.3">
      <c r="A41" s="32"/>
      <c r="B41" s="610"/>
      <c r="C41" s="610"/>
      <c r="D41" s="610"/>
      <c r="E41" s="613"/>
      <c r="F41" s="57"/>
      <c r="G41" s="57"/>
      <c r="H41" s="57"/>
      <c r="I41" s="57"/>
      <c r="J41" s="57"/>
    </row>
    <row r="42" spans="1:10" ht="14.1" customHeight="1" x14ac:dyDescent="0.3">
      <c r="A42" s="32"/>
      <c r="B42" s="610"/>
      <c r="C42" s="610"/>
      <c r="D42" s="610"/>
      <c r="E42" s="613"/>
      <c r="F42" s="57"/>
      <c r="G42" s="57"/>
      <c r="H42" s="57"/>
      <c r="I42" s="57"/>
      <c r="J42" s="57"/>
    </row>
    <row r="43" spans="1:10" ht="14.1" customHeight="1" x14ac:dyDescent="0.3">
      <c r="A43" s="32"/>
      <c r="B43" s="610"/>
      <c r="C43" s="610"/>
      <c r="D43" s="610"/>
      <c r="E43" s="613"/>
      <c r="F43" s="57"/>
      <c r="G43" s="57"/>
      <c r="H43" s="57"/>
      <c r="I43" s="57"/>
    </row>
    <row r="44" spans="1:10" ht="12.4" customHeight="1" x14ac:dyDescent="0.3">
      <c r="A44" s="410" t="s">
        <v>67</v>
      </c>
      <c r="B44" s="610"/>
      <c r="C44" s="610"/>
      <c r="D44" s="610"/>
      <c r="E44" s="613"/>
      <c r="F44" s="57"/>
      <c r="G44" s="57"/>
      <c r="H44" s="57"/>
      <c r="I44" s="57"/>
      <c r="J44" s="202" t="s">
        <v>217</v>
      </c>
    </row>
    <row r="45" spans="1:10" ht="12.4" customHeight="1" x14ac:dyDescent="0.25">
      <c r="A45" s="40"/>
      <c r="B45" s="28"/>
      <c r="C45" s="28"/>
      <c r="D45" s="41"/>
      <c r="E45" s="621"/>
      <c r="F45" s="621"/>
      <c r="G45" s="1096" t="s">
        <v>19</v>
      </c>
      <c r="H45" s="1096"/>
      <c r="I45" s="1096"/>
      <c r="J45" s="1097" t="s">
        <v>24</v>
      </c>
    </row>
    <row r="46" spans="1:10" ht="12.4" customHeight="1" x14ac:dyDescent="0.25">
      <c r="A46" s="617"/>
      <c r="B46" s="613"/>
      <c r="C46" s="613"/>
      <c r="D46" s="618"/>
      <c r="E46" s="1076" t="s">
        <v>16</v>
      </c>
      <c r="F46" s="622" t="s">
        <v>17</v>
      </c>
      <c r="G46" s="622" t="s">
        <v>20</v>
      </c>
      <c r="H46" s="622" t="s">
        <v>21</v>
      </c>
      <c r="I46" s="1099" t="s">
        <v>22</v>
      </c>
      <c r="J46" s="1098"/>
    </row>
    <row r="47" spans="1:10" ht="12.4" customHeight="1" x14ac:dyDescent="0.25">
      <c r="A47" s="1079" t="s">
        <v>1</v>
      </c>
      <c r="B47" s="1037"/>
      <c r="C47" s="1037"/>
      <c r="D47" s="1080"/>
      <c r="E47" s="1076"/>
      <c r="F47" s="622" t="s">
        <v>18</v>
      </c>
      <c r="G47" s="622" t="s">
        <v>18</v>
      </c>
      <c r="H47" s="622" t="s">
        <v>23</v>
      </c>
      <c r="I47" s="1076"/>
      <c r="J47" s="622" t="s">
        <v>25</v>
      </c>
    </row>
    <row r="48" spans="1:10" ht="12.4" customHeight="1" x14ac:dyDescent="0.3">
      <c r="A48" s="1070">
        <v>1</v>
      </c>
      <c r="B48" s="1071"/>
      <c r="C48" s="1071"/>
      <c r="D48" s="1072"/>
      <c r="E48" s="29">
        <v>2</v>
      </c>
      <c r="F48" s="29">
        <v>3</v>
      </c>
      <c r="G48" s="29">
        <v>4</v>
      </c>
      <c r="H48" s="29">
        <v>5</v>
      </c>
      <c r="I48" s="29">
        <v>6</v>
      </c>
      <c r="J48" s="29">
        <v>7</v>
      </c>
    </row>
    <row r="49" spans="1:10" s="479" customFormat="1" ht="10.9" customHeight="1" x14ac:dyDescent="0.3">
      <c r="A49" s="798" t="s">
        <v>7</v>
      </c>
      <c r="B49" s="661"/>
      <c r="C49" s="799"/>
      <c r="D49" s="800"/>
      <c r="E49" s="801"/>
      <c r="F49" s="802"/>
      <c r="G49" s="802"/>
      <c r="H49" s="802"/>
      <c r="I49" s="802"/>
      <c r="J49" s="802"/>
    </row>
    <row r="50" spans="1:10" s="479" customFormat="1" ht="10.9" customHeight="1" x14ac:dyDescent="0.3">
      <c r="A50" s="486"/>
      <c r="B50" s="1043" t="s">
        <v>8</v>
      </c>
      <c r="C50" s="1043"/>
      <c r="D50" s="1044"/>
      <c r="E50" s="492" t="s">
        <v>117</v>
      </c>
      <c r="F50" s="491"/>
      <c r="G50" s="491"/>
      <c r="H50" s="491"/>
      <c r="I50" s="491"/>
      <c r="J50" s="491"/>
    </row>
    <row r="51" spans="1:10" s="479" customFormat="1" ht="10.9" customHeight="1" x14ac:dyDescent="0.3">
      <c r="A51" s="486"/>
      <c r="B51" s="787"/>
      <c r="C51" s="1043" t="s">
        <v>8</v>
      </c>
      <c r="D51" s="1044"/>
      <c r="E51" s="492" t="s">
        <v>110</v>
      </c>
      <c r="F51" s="495">
        <v>176508</v>
      </c>
      <c r="G51" s="491">
        <v>114475</v>
      </c>
      <c r="H51" s="491">
        <v>165525</v>
      </c>
      <c r="I51" s="491">
        <f>SUM(G51:H51)</f>
        <v>280000</v>
      </c>
      <c r="J51" s="491">
        <v>280000</v>
      </c>
    </row>
    <row r="52" spans="1:10" s="479" customFormat="1" ht="10.9" customHeight="1" x14ac:dyDescent="0.3">
      <c r="A52" s="486"/>
      <c r="B52" s="1043" t="s">
        <v>9</v>
      </c>
      <c r="C52" s="1043"/>
      <c r="D52" s="1044"/>
      <c r="E52" s="492" t="s">
        <v>118</v>
      </c>
      <c r="F52" s="495"/>
      <c r="G52" s="491"/>
      <c r="H52" s="491"/>
      <c r="I52" s="491"/>
      <c r="J52" s="491"/>
    </row>
    <row r="53" spans="1:10" s="479" customFormat="1" ht="10.9" customHeight="1" x14ac:dyDescent="0.3">
      <c r="A53" s="486"/>
      <c r="B53" s="787"/>
      <c r="C53" s="1043" t="s">
        <v>46</v>
      </c>
      <c r="D53" s="1044"/>
      <c r="E53" s="492" t="s">
        <v>111</v>
      </c>
      <c r="F53" s="495">
        <v>0</v>
      </c>
      <c r="G53" s="491">
        <v>0</v>
      </c>
      <c r="H53" s="491">
        <v>180000</v>
      </c>
      <c r="I53" s="491">
        <f>SUM(G53:H53)</f>
        <v>180000</v>
      </c>
      <c r="J53" s="491">
        <v>180000</v>
      </c>
    </row>
    <row r="54" spans="1:10" s="479" customFormat="1" ht="10.9" customHeight="1" x14ac:dyDescent="0.3">
      <c r="A54" s="486"/>
      <c r="B54" s="1043" t="s">
        <v>10</v>
      </c>
      <c r="C54" s="1043"/>
      <c r="D54" s="1044"/>
      <c r="E54" s="492" t="s">
        <v>119</v>
      </c>
      <c r="F54" s="494">
        <f>SUM(F55:F57)</f>
        <v>86347.57</v>
      </c>
      <c r="G54" s="494">
        <f t="shared" ref="G54:H54" si="3">SUM(G55:G57)</f>
        <v>4920</v>
      </c>
      <c r="H54" s="494">
        <f t="shared" si="3"/>
        <v>55080</v>
      </c>
      <c r="I54" s="494">
        <f t="shared" ref="I54:I58" si="4">SUM(G54:H54)</f>
        <v>60000</v>
      </c>
      <c r="J54" s="494"/>
    </row>
    <row r="55" spans="1:10" s="479" customFormat="1" ht="10.9" customHeight="1" x14ac:dyDescent="0.3">
      <c r="A55" s="486"/>
      <c r="B55" s="787"/>
      <c r="C55" s="1043" t="s">
        <v>34</v>
      </c>
      <c r="D55" s="1044"/>
      <c r="E55" s="492" t="s">
        <v>112</v>
      </c>
      <c r="F55" s="495">
        <v>18513.57</v>
      </c>
      <c r="G55" s="491">
        <v>4920</v>
      </c>
      <c r="H55" s="491">
        <v>25080</v>
      </c>
      <c r="I55" s="491">
        <f>SUM(G55:H55)</f>
        <v>30000</v>
      </c>
      <c r="J55" s="491">
        <v>30000</v>
      </c>
    </row>
    <row r="56" spans="1:10" s="479" customFormat="1" ht="10.9" customHeight="1" x14ac:dyDescent="0.3">
      <c r="A56" s="486"/>
      <c r="B56" s="787"/>
      <c r="C56" s="787" t="s">
        <v>451</v>
      </c>
      <c r="D56" s="788"/>
      <c r="E56" s="492" t="s">
        <v>478</v>
      </c>
      <c r="F56" s="495">
        <v>37834</v>
      </c>
      <c r="G56" s="491">
        <v>0</v>
      </c>
      <c r="H56" s="491">
        <v>0</v>
      </c>
      <c r="I56" s="491">
        <f>SUM(G56:H56)</f>
        <v>0</v>
      </c>
      <c r="J56" s="491">
        <v>0</v>
      </c>
    </row>
    <row r="57" spans="1:10" s="479" customFormat="1" ht="10.9" customHeight="1" x14ac:dyDescent="0.3">
      <c r="A57" s="486"/>
      <c r="B57" s="787"/>
      <c r="C57" s="1062" t="s">
        <v>184</v>
      </c>
      <c r="D57" s="1044"/>
      <c r="E57" s="492" t="s">
        <v>113</v>
      </c>
      <c r="F57" s="495">
        <v>30000</v>
      </c>
      <c r="G57" s="491">
        <v>0</v>
      </c>
      <c r="H57" s="491">
        <v>30000</v>
      </c>
      <c r="I57" s="491">
        <f>SUM(G57:H57)</f>
        <v>30000</v>
      </c>
      <c r="J57" s="491">
        <v>50000</v>
      </c>
    </row>
    <row r="58" spans="1:10" s="479" customFormat="1" ht="10.9" customHeight="1" x14ac:dyDescent="0.3">
      <c r="A58" s="486"/>
      <c r="B58" s="1043" t="s">
        <v>69</v>
      </c>
      <c r="C58" s="1043"/>
      <c r="D58" s="1044"/>
      <c r="E58" s="492" t="s">
        <v>121</v>
      </c>
      <c r="F58" s="494">
        <f>SUM(F59:F60)</f>
        <v>10495</v>
      </c>
      <c r="G58" s="494">
        <f t="shared" ref="G58:H58" si="5">SUM(G59:G60)</f>
        <v>3312</v>
      </c>
      <c r="H58" s="494">
        <f t="shared" si="5"/>
        <v>18688</v>
      </c>
      <c r="I58" s="494">
        <f t="shared" si="4"/>
        <v>22000</v>
      </c>
      <c r="J58" s="494"/>
    </row>
    <row r="59" spans="1:10" s="479" customFormat="1" ht="10.9" customHeight="1" x14ac:dyDescent="0.3">
      <c r="A59" s="486"/>
      <c r="B59" s="787"/>
      <c r="C59" s="1043" t="s">
        <v>196</v>
      </c>
      <c r="D59" s="1044"/>
      <c r="E59" s="492" t="s">
        <v>197</v>
      </c>
      <c r="F59" s="495">
        <v>0</v>
      </c>
      <c r="G59" s="491">
        <v>0</v>
      </c>
      <c r="H59" s="491">
        <v>1000</v>
      </c>
      <c r="I59" s="491">
        <f>SUM(G59:H59)</f>
        <v>1000</v>
      </c>
      <c r="J59" s="491">
        <v>1000</v>
      </c>
    </row>
    <row r="60" spans="1:10" s="479" customFormat="1" ht="10.9" customHeight="1" x14ac:dyDescent="0.3">
      <c r="A60" s="486"/>
      <c r="B60" s="787"/>
      <c r="C60" s="1043" t="s">
        <v>95</v>
      </c>
      <c r="D60" s="1044"/>
      <c r="E60" s="492" t="s">
        <v>115</v>
      </c>
      <c r="F60" s="495">
        <v>10495</v>
      </c>
      <c r="G60" s="491">
        <v>3312</v>
      </c>
      <c r="H60" s="491">
        <v>17688</v>
      </c>
      <c r="I60" s="491">
        <f>SUM(G60:H60)</f>
        <v>21000</v>
      </c>
      <c r="J60" s="491">
        <v>21000</v>
      </c>
    </row>
    <row r="61" spans="1:10" s="479" customFormat="1" ht="10.9" customHeight="1" x14ac:dyDescent="0.3">
      <c r="A61" s="486"/>
      <c r="B61" s="787"/>
      <c r="C61" s="787" t="s">
        <v>305</v>
      </c>
      <c r="D61" s="788"/>
      <c r="E61" s="492" t="s">
        <v>116</v>
      </c>
      <c r="F61" s="495">
        <v>4764</v>
      </c>
      <c r="G61" s="491">
        <v>0</v>
      </c>
      <c r="H61" s="491">
        <v>15600</v>
      </c>
      <c r="I61" s="491">
        <f>SUM(G61:H61)</f>
        <v>15600</v>
      </c>
      <c r="J61" s="491">
        <v>15600</v>
      </c>
    </row>
    <row r="62" spans="1:10" s="479" customFormat="1" ht="10.9" customHeight="1" x14ac:dyDescent="0.3">
      <c r="A62" s="486"/>
      <c r="B62" s="787"/>
      <c r="C62" s="787" t="s">
        <v>450</v>
      </c>
      <c r="D62" s="788"/>
      <c r="E62" s="492" t="s">
        <v>479</v>
      </c>
      <c r="F62" s="495">
        <v>14999</v>
      </c>
      <c r="G62" s="491">
        <v>0</v>
      </c>
      <c r="H62" s="491">
        <v>0</v>
      </c>
      <c r="I62" s="491">
        <f>SUM(G62:H62)</f>
        <v>0</v>
      </c>
      <c r="J62" s="491">
        <v>0</v>
      </c>
    </row>
    <row r="63" spans="1:10" s="479" customFormat="1" ht="10.9" customHeight="1" x14ac:dyDescent="0.3">
      <c r="A63" s="486"/>
      <c r="B63" s="1043" t="s">
        <v>73</v>
      </c>
      <c r="C63" s="1043"/>
      <c r="D63" s="1044"/>
      <c r="E63" s="492" t="s">
        <v>198</v>
      </c>
      <c r="F63" s="495"/>
      <c r="G63" s="491"/>
      <c r="H63" s="491"/>
      <c r="I63" s="491"/>
      <c r="J63" s="576"/>
    </row>
    <row r="64" spans="1:10" s="479" customFormat="1" ht="10.9" customHeight="1" x14ac:dyDescent="0.3">
      <c r="A64" s="486"/>
      <c r="B64" s="787"/>
      <c r="C64" s="1043" t="s">
        <v>214</v>
      </c>
      <c r="D64" s="1044"/>
      <c r="E64" s="492" t="s">
        <v>199</v>
      </c>
      <c r="F64" s="495">
        <v>2380</v>
      </c>
      <c r="G64" s="491">
        <v>0</v>
      </c>
      <c r="H64" s="491">
        <v>50000</v>
      </c>
      <c r="I64" s="491">
        <f>SUM(G64:H64)</f>
        <v>50000</v>
      </c>
      <c r="J64" s="491">
        <v>70000</v>
      </c>
    </row>
    <row r="65" spans="1:10" s="479" customFormat="1" ht="10.9" customHeight="1" x14ac:dyDescent="0.3">
      <c r="A65" s="486"/>
      <c r="B65" s="563" t="s">
        <v>71</v>
      </c>
      <c r="C65" s="564"/>
      <c r="E65" s="492" t="s">
        <v>175</v>
      </c>
      <c r="F65" s="495"/>
      <c r="G65" s="491"/>
      <c r="H65" s="491"/>
      <c r="I65" s="491"/>
      <c r="J65" s="576"/>
    </row>
    <row r="66" spans="1:10" s="479" customFormat="1" ht="10.9" customHeight="1" x14ac:dyDescent="0.3">
      <c r="A66" s="486"/>
      <c r="B66" s="563"/>
      <c r="C66" s="563" t="s">
        <v>493</v>
      </c>
      <c r="E66" s="492" t="s">
        <v>175</v>
      </c>
      <c r="F66" s="495">
        <v>540106.43000000005</v>
      </c>
      <c r="G66" s="491">
        <v>42000</v>
      </c>
      <c r="H66" s="491">
        <v>58000</v>
      </c>
      <c r="I66" s="491">
        <f>SUM(G66:H66)</f>
        <v>100000</v>
      </c>
      <c r="J66" s="491">
        <v>0</v>
      </c>
    </row>
    <row r="67" spans="1:10" s="479" customFormat="1" ht="10.9" customHeight="1" x14ac:dyDescent="0.3">
      <c r="A67" s="486"/>
      <c r="B67" s="563"/>
      <c r="C67" s="563" t="s">
        <v>529</v>
      </c>
      <c r="E67" s="492" t="s">
        <v>572</v>
      </c>
      <c r="F67" s="491">
        <v>0</v>
      </c>
      <c r="G67" s="491">
        <v>0</v>
      </c>
      <c r="H67" s="491">
        <v>0</v>
      </c>
      <c r="I67" s="491">
        <v>0</v>
      </c>
      <c r="J67" s="491">
        <v>200000</v>
      </c>
    </row>
    <row r="68" spans="1:10" s="784" customFormat="1" ht="10.9" customHeight="1" x14ac:dyDescent="0.3">
      <c r="A68" s="780"/>
      <c r="B68" s="803"/>
      <c r="C68" s="803" t="s">
        <v>879</v>
      </c>
      <c r="E68" s="783"/>
      <c r="F68" s="491">
        <v>0</v>
      </c>
      <c r="G68" s="491">
        <v>0</v>
      </c>
      <c r="H68" s="491">
        <v>0</v>
      </c>
      <c r="I68" s="491">
        <f t="shared" ref="I68:I72" si="6">SUM(G68:H68)</f>
        <v>0</v>
      </c>
      <c r="J68" s="491">
        <v>300000</v>
      </c>
    </row>
    <row r="69" spans="1:10" s="784" customFormat="1" ht="10.9" customHeight="1" x14ac:dyDescent="0.3">
      <c r="A69" s="780"/>
      <c r="B69" s="803"/>
      <c r="C69" s="804" t="s">
        <v>880</v>
      </c>
      <c r="E69" s="783"/>
      <c r="F69" s="491">
        <v>0</v>
      </c>
      <c r="G69" s="491">
        <v>0</v>
      </c>
      <c r="H69" s="491">
        <v>0</v>
      </c>
      <c r="I69" s="491">
        <f t="shared" si="6"/>
        <v>0</v>
      </c>
      <c r="J69" s="491">
        <v>200000</v>
      </c>
    </row>
    <row r="70" spans="1:10" s="784" customFormat="1" ht="10.9" customHeight="1" x14ac:dyDescent="0.3">
      <c r="A70" s="780"/>
      <c r="B70" s="803"/>
      <c r="C70" s="804" t="s">
        <v>881</v>
      </c>
      <c r="E70" s="783"/>
      <c r="F70" s="491">
        <v>0</v>
      </c>
      <c r="G70" s="491">
        <v>0</v>
      </c>
      <c r="H70" s="491">
        <v>0</v>
      </c>
      <c r="I70" s="491">
        <f t="shared" si="6"/>
        <v>0</v>
      </c>
      <c r="J70" s="491">
        <v>50000</v>
      </c>
    </row>
    <row r="71" spans="1:10" s="784" customFormat="1" ht="10.9" customHeight="1" x14ac:dyDescent="0.3">
      <c r="A71" s="780"/>
      <c r="B71" s="803"/>
      <c r="C71" s="804" t="s">
        <v>882</v>
      </c>
      <c r="E71" s="783"/>
      <c r="F71" s="491">
        <v>0</v>
      </c>
      <c r="G71" s="491">
        <v>0</v>
      </c>
      <c r="H71" s="491">
        <v>0</v>
      </c>
      <c r="I71" s="491">
        <f t="shared" si="6"/>
        <v>0</v>
      </c>
      <c r="J71" s="491">
        <v>100000</v>
      </c>
    </row>
    <row r="72" spans="1:10" s="784" customFormat="1" ht="10.9" customHeight="1" x14ac:dyDescent="0.3">
      <c r="A72" s="780"/>
      <c r="B72" s="803"/>
      <c r="C72" s="804" t="s">
        <v>883</v>
      </c>
      <c r="E72" s="783"/>
      <c r="F72" s="491">
        <v>0</v>
      </c>
      <c r="G72" s="491">
        <v>0</v>
      </c>
      <c r="H72" s="491">
        <v>0</v>
      </c>
      <c r="I72" s="491">
        <f t="shared" si="6"/>
        <v>0</v>
      </c>
      <c r="J72" s="491">
        <v>50000</v>
      </c>
    </row>
    <row r="73" spans="1:10" s="479" customFormat="1" ht="10.9" customHeight="1" x14ac:dyDescent="0.3">
      <c r="A73" s="805"/>
      <c r="B73" s="1113" t="s">
        <v>84</v>
      </c>
      <c r="C73" s="1113"/>
      <c r="D73" s="1114"/>
      <c r="E73" s="492"/>
      <c r="F73" s="649">
        <f>SUM(F51,F55,F56,F57,F60,F61,F62,F66,F64)</f>
        <v>835600</v>
      </c>
      <c r="G73" s="649">
        <f>SUM(G51,G53,G55,G56,G57,G59,G60,G61,G62,G64,G66)</f>
        <v>164707</v>
      </c>
      <c r="H73" s="649">
        <f>SUM(H51,H53,H55,H56,H57,H59,H60,H61,H62,H64,H66)</f>
        <v>542893</v>
      </c>
      <c r="I73" s="649">
        <f>SUM(I51,I53,I55,I56,I57,I59,I60,I61,I62,I64,I66)</f>
        <v>707600</v>
      </c>
      <c r="J73" s="649">
        <f>SUM(J51,J53,J55,J56,J57,J59,J60,J61,J62,J64,J67:J72)</f>
        <v>1547600</v>
      </c>
    </row>
    <row r="74" spans="1:10" s="479" customFormat="1" ht="10.9" customHeight="1" x14ac:dyDescent="0.3">
      <c r="A74" s="1118" t="s">
        <v>14</v>
      </c>
      <c r="B74" s="1113"/>
      <c r="C74" s="1113"/>
      <c r="D74" s="1114"/>
      <c r="E74" s="490"/>
      <c r="F74" s="498"/>
      <c r="G74" s="498"/>
      <c r="H74" s="498"/>
      <c r="I74" s="498"/>
      <c r="J74" s="498"/>
    </row>
    <row r="75" spans="1:10" s="479" customFormat="1" ht="10.9" customHeight="1" x14ac:dyDescent="0.3">
      <c r="A75" s="805"/>
      <c r="B75" s="1043" t="s">
        <v>82</v>
      </c>
      <c r="C75" s="1043"/>
      <c r="D75" s="1044"/>
      <c r="E75" s="492" t="s">
        <v>176</v>
      </c>
      <c r="F75" s="806"/>
      <c r="G75" s="806"/>
      <c r="H75" s="806"/>
      <c r="I75" s="806"/>
      <c r="J75" s="806"/>
    </row>
    <row r="76" spans="1:10" s="784" customFormat="1" ht="10.9" customHeight="1" x14ac:dyDescent="0.3">
      <c r="A76" s="807"/>
      <c r="B76" s="781"/>
      <c r="C76" s="781" t="s">
        <v>884</v>
      </c>
      <c r="D76" s="808"/>
      <c r="E76" s="783"/>
      <c r="F76" s="809">
        <v>0</v>
      </c>
      <c r="G76" s="809">
        <v>0</v>
      </c>
      <c r="H76" s="809">
        <v>0</v>
      </c>
      <c r="I76" s="809">
        <f>SUM(G76:H76)</f>
        <v>0</v>
      </c>
      <c r="J76" s="809">
        <v>350000</v>
      </c>
    </row>
    <row r="77" spans="1:10" s="479" customFormat="1" ht="10.9" customHeight="1" x14ac:dyDescent="0.3">
      <c r="A77" s="805"/>
      <c r="B77" s="787"/>
      <c r="C77" s="1043" t="s">
        <v>106</v>
      </c>
      <c r="D77" s="1044"/>
      <c r="E77" s="492" t="s">
        <v>177</v>
      </c>
      <c r="F77" s="806">
        <v>0</v>
      </c>
      <c r="G77" s="806">
        <v>0</v>
      </c>
      <c r="H77" s="806">
        <v>0</v>
      </c>
      <c r="I77" s="806">
        <f>SUM(G77:H77)</f>
        <v>0</v>
      </c>
      <c r="J77" s="806">
        <v>0</v>
      </c>
    </row>
    <row r="78" spans="1:10" s="479" customFormat="1" ht="10.9" customHeight="1" x14ac:dyDescent="0.3">
      <c r="A78" s="805"/>
      <c r="B78" s="787"/>
      <c r="C78" s="787"/>
      <c r="D78" s="788" t="s">
        <v>38</v>
      </c>
      <c r="E78" s="492" t="s">
        <v>470</v>
      </c>
      <c r="F78" s="806">
        <v>0</v>
      </c>
      <c r="G78" s="806">
        <v>54500</v>
      </c>
      <c r="H78" s="806">
        <v>500</v>
      </c>
      <c r="I78" s="806">
        <f>SUM(G78:H78)</f>
        <v>55000</v>
      </c>
      <c r="J78" s="806">
        <v>55000</v>
      </c>
    </row>
    <row r="79" spans="1:10" s="479" customFormat="1" ht="10.9" customHeight="1" x14ac:dyDescent="0.3">
      <c r="A79" s="805"/>
      <c r="B79" s="787"/>
      <c r="C79" s="787"/>
      <c r="D79" s="788" t="s">
        <v>39</v>
      </c>
      <c r="E79" s="492" t="s">
        <v>853</v>
      </c>
      <c r="F79" s="806">
        <v>0</v>
      </c>
      <c r="G79" s="806">
        <v>0</v>
      </c>
      <c r="H79" s="806">
        <v>0</v>
      </c>
      <c r="I79" s="806">
        <v>0</v>
      </c>
      <c r="J79" s="806">
        <v>15000</v>
      </c>
    </row>
    <row r="80" spans="1:10" s="479" customFormat="1" ht="10.9" customHeight="1" x14ac:dyDescent="0.3">
      <c r="A80" s="805"/>
      <c r="B80" s="787"/>
      <c r="C80" s="1043" t="s">
        <v>284</v>
      </c>
      <c r="D80" s="1044"/>
      <c r="E80" s="810" t="s">
        <v>182</v>
      </c>
      <c r="F80" s="806">
        <v>0</v>
      </c>
      <c r="G80" s="806">
        <v>0</v>
      </c>
      <c r="H80" s="806">
        <v>0</v>
      </c>
      <c r="I80" s="806">
        <v>0</v>
      </c>
      <c r="J80" s="806">
        <v>0</v>
      </c>
    </row>
    <row r="81" spans="1:10" s="479" customFormat="1" ht="10.9" customHeight="1" x14ac:dyDescent="0.3">
      <c r="A81" s="805"/>
      <c r="B81" s="787"/>
      <c r="C81" s="787"/>
      <c r="D81" s="788" t="s">
        <v>530</v>
      </c>
      <c r="E81" s="492" t="s">
        <v>182</v>
      </c>
      <c r="F81" s="806"/>
      <c r="G81" s="806">
        <v>0</v>
      </c>
      <c r="H81" s="806">
        <v>55000</v>
      </c>
      <c r="I81" s="806">
        <f>SUM(G81:H81)</f>
        <v>55000</v>
      </c>
      <c r="J81" s="806">
        <v>0</v>
      </c>
    </row>
    <row r="82" spans="1:10" s="479" customFormat="1" ht="10.9" customHeight="1" x14ac:dyDescent="0.3">
      <c r="A82" s="805"/>
      <c r="B82" s="787"/>
      <c r="C82" s="787"/>
      <c r="D82" s="788" t="s">
        <v>387</v>
      </c>
      <c r="E82" s="492" t="s">
        <v>278</v>
      </c>
      <c r="F82" s="806">
        <v>10000</v>
      </c>
      <c r="G82" s="806">
        <v>0</v>
      </c>
      <c r="H82" s="806">
        <v>0</v>
      </c>
      <c r="I82" s="806">
        <f>SUM(G82:H82)</f>
        <v>0</v>
      </c>
      <c r="J82" s="806">
        <v>15000</v>
      </c>
    </row>
    <row r="83" spans="1:10" s="479" customFormat="1" ht="10.9" customHeight="1" x14ac:dyDescent="0.3">
      <c r="A83" s="805"/>
      <c r="B83" s="787"/>
      <c r="C83" s="787" t="s">
        <v>407</v>
      </c>
      <c r="D83" s="788"/>
      <c r="E83" s="492" t="s">
        <v>179</v>
      </c>
      <c r="F83" s="806">
        <v>0</v>
      </c>
      <c r="G83" s="806">
        <v>0</v>
      </c>
      <c r="H83" s="806">
        <v>0</v>
      </c>
      <c r="I83" s="806">
        <v>0</v>
      </c>
      <c r="J83" s="806">
        <v>0</v>
      </c>
    </row>
    <row r="84" spans="1:10" s="479" customFormat="1" ht="10.9" customHeight="1" x14ac:dyDescent="0.3">
      <c r="A84" s="805"/>
      <c r="B84" s="787"/>
      <c r="C84" s="787"/>
      <c r="D84" s="788" t="s">
        <v>452</v>
      </c>
      <c r="E84" s="492" t="s">
        <v>179</v>
      </c>
      <c r="F84" s="806">
        <v>8485</v>
      </c>
      <c r="G84" s="806">
        <v>0</v>
      </c>
      <c r="H84" s="806">
        <v>0</v>
      </c>
      <c r="I84" s="806">
        <f>SUM(G84:H84)</f>
        <v>0</v>
      </c>
      <c r="J84" s="806">
        <v>0</v>
      </c>
    </row>
    <row r="85" spans="1:10" s="479" customFormat="1" ht="10.9" customHeight="1" x14ac:dyDescent="0.3">
      <c r="A85" s="805"/>
      <c r="B85" s="787"/>
      <c r="C85" s="787" t="s">
        <v>630</v>
      </c>
      <c r="D85" s="788"/>
      <c r="E85" s="492" t="s">
        <v>213</v>
      </c>
      <c r="F85" s="806"/>
      <c r="G85" s="806"/>
      <c r="H85" s="806"/>
      <c r="I85" s="806"/>
      <c r="J85" s="806"/>
    </row>
    <row r="86" spans="1:10" s="479" customFormat="1" ht="10.9" customHeight="1" x14ac:dyDescent="0.3">
      <c r="A86" s="805"/>
      <c r="B86" s="787"/>
      <c r="C86" s="787"/>
      <c r="D86" s="788" t="s">
        <v>689</v>
      </c>
      <c r="E86" s="492" t="s">
        <v>475</v>
      </c>
      <c r="F86" s="806">
        <v>0</v>
      </c>
      <c r="G86" s="806">
        <v>0</v>
      </c>
      <c r="H86" s="806">
        <v>0</v>
      </c>
      <c r="I86" s="806">
        <v>0</v>
      </c>
      <c r="J86" s="806">
        <v>240000</v>
      </c>
    </row>
    <row r="87" spans="1:10" s="479" customFormat="1" ht="10.9" customHeight="1" x14ac:dyDescent="0.3">
      <c r="A87" s="805"/>
      <c r="B87" s="1113" t="s">
        <v>85</v>
      </c>
      <c r="C87" s="1113"/>
      <c r="D87" s="1114"/>
      <c r="E87" s="490"/>
      <c r="F87" s="811">
        <f>SUM(F77:F84)</f>
        <v>18485</v>
      </c>
      <c r="G87" s="811">
        <f>SUM(G77:G84)</f>
        <v>54500</v>
      </c>
      <c r="H87" s="811">
        <f>SUM(H77:H84)</f>
        <v>55500</v>
      </c>
      <c r="I87" s="811">
        <f>SUM(I77:I84)</f>
        <v>110000</v>
      </c>
      <c r="J87" s="811">
        <f>SUM(J75:J86)</f>
        <v>675000</v>
      </c>
    </row>
    <row r="88" spans="1:10" s="479" customFormat="1" ht="10.9" customHeight="1" thickBot="1" x14ac:dyDescent="0.35">
      <c r="A88" s="1115" t="s">
        <v>15</v>
      </c>
      <c r="B88" s="1116"/>
      <c r="C88" s="1116"/>
      <c r="D88" s="1117"/>
      <c r="E88" s="500"/>
      <c r="F88" s="201">
        <f>SUM(F35,F73,F87)</f>
        <v>2864216.53</v>
      </c>
      <c r="G88" s="201">
        <f>SUM(G35,G73,G87)</f>
        <v>662231.26</v>
      </c>
      <c r="H88" s="201">
        <f>SUM(H35,H73,H87)</f>
        <v>2216698.7400000002</v>
      </c>
      <c r="I88" s="201">
        <f>SUM(I35,I73,I87)</f>
        <v>2878930</v>
      </c>
      <c r="J88" s="201">
        <f>SUM(J35,J73,J87)</f>
        <v>4819018</v>
      </c>
    </row>
    <row r="89" spans="1:10" ht="10.9" customHeight="1" thickTop="1" x14ac:dyDescent="0.3">
      <c r="A89" s="13"/>
      <c r="B89" s="13"/>
      <c r="C89" s="19"/>
      <c r="D89" s="19"/>
      <c r="E89" s="613"/>
      <c r="F89" s="57"/>
      <c r="G89" s="57"/>
      <c r="H89" s="57"/>
      <c r="I89" s="57"/>
      <c r="J89" s="57"/>
    </row>
    <row r="90" spans="1:10" s="327" customFormat="1" ht="10.9" customHeight="1" x14ac:dyDescent="0.3">
      <c r="A90" s="30" t="s">
        <v>27</v>
      </c>
      <c r="B90" s="30"/>
      <c r="C90" s="30"/>
      <c r="D90" s="30"/>
      <c r="E90" s="23" t="s">
        <v>29</v>
      </c>
      <c r="F90" s="47"/>
      <c r="G90" s="47"/>
      <c r="H90" s="39" t="s">
        <v>30</v>
      </c>
      <c r="I90" s="47"/>
      <c r="J90" s="47"/>
    </row>
    <row r="91" spans="1:10" s="327" customFormat="1" ht="10.9" customHeight="1" x14ac:dyDescent="0.3">
      <c r="A91" s="30"/>
      <c r="B91" s="30"/>
      <c r="C91" s="30"/>
      <c r="D91" s="30"/>
      <c r="E91" s="619"/>
      <c r="F91" s="47"/>
      <c r="G91" s="47"/>
      <c r="H91" s="47"/>
      <c r="I91" s="47"/>
      <c r="J91" s="47"/>
    </row>
    <row r="92" spans="1:10" s="327" customFormat="1" ht="10.9" customHeight="1" x14ac:dyDescent="0.3">
      <c r="A92" s="30"/>
      <c r="B92" s="351"/>
      <c r="C92" s="351" t="s">
        <v>604</v>
      </c>
      <c r="D92" s="351"/>
      <c r="E92" s="351"/>
      <c r="F92" s="351" t="s">
        <v>31</v>
      </c>
      <c r="G92" s="351"/>
      <c r="H92" s="352"/>
      <c r="I92" s="351" t="s">
        <v>32</v>
      </c>
      <c r="J92" s="352"/>
    </row>
    <row r="93" spans="1:10" s="327" customFormat="1" ht="10.9" customHeight="1" x14ac:dyDescent="0.3">
      <c r="A93" s="30"/>
      <c r="B93" s="30"/>
      <c r="C93" s="219" t="s">
        <v>28</v>
      </c>
      <c r="D93" s="30"/>
      <c r="E93" s="619"/>
      <c r="F93" s="219" t="s">
        <v>248</v>
      </c>
      <c r="G93" s="30"/>
      <c r="H93" s="47"/>
      <c r="I93" s="219" t="s">
        <v>287</v>
      </c>
      <c r="J93" s="47"/>
    </row>
  </sheetData>
  <mergeCells count="50">
    <mergeCell ref="C16:D16"/>
    <mergeCell ref="A5:J5"/>
    <mergeCell ref="A6:J6"/>
    <mergeCell ref="G8:I8"/>
    <mergeCell ref="J8:J9"/>
    <mergeCell ref="A9:D10"/>
    <mergeCell ref="E9:E10"/>
    <mergeCell ref="G9:G10"/>
    <mergeCell ref="H9:H10"/>
    <mergeCell ref="I9:I10"/>
    <mergeCell ref="A11:D11"/>
    <mergeCell ref="A12:D12"/>
    <mergeCell ref="B13:D13"/>
    <mergeCell ref="C14:D14"/>
    <mergeCell ref="B15:D15"/>
    <mergeCell ref="C22:D22"/>
    <mergeCell ref="C23:D23"/>
    <mergeCell ref="C24:D24"/>
    <mergeCell ref="C32:D32"/>
    <mergeCell ref="B35:D35"/>
    <mergeCell ref="C17:D17"/>
    <mergeCell ref="C18:D18"/>
    <mergeCell ref="C19:D19"/>
    <mergeCell ref="C20:D20"/>
    <mergeCell ref="C21:D21"/>
    <mergeCell ref="C60:D60"/>
    <mergeCell ref="J45:J46"/>
    <mergeCell ref="E46:E47"/>
    <mergeCell ref="I46:I47"/>
    <mergeCell ref="A47:D47"/>
    <mergeCell ref="G45:I45"/>
    <mergeCell ref="B54:D54"/>
    <mergeCell ref="C55:D55"/>
    <mergeCell ref="C57:D57"/>
    <mergeCell ref="B58:D58"/>
    <mergeCell ref="C59:D59"/>
    <mergeCell ref="A48:D48"/>
    <mergeCell ref="B50:D50"/>
    <mergeCell ref="C51:D51"/>
    <mergeCell ref="B52:D52"/>
    <mergeCell ref="C53:D53"/>
    <mergeCell ref="C77:D77"/>
    <mergeCell ref="C80:D80"/>
    <mergeCell ref="B87:D87"/>
    <mergeCell ref="A88:D88"/>
    <mergeCell ref="B63:D63"/>
    <mergeCell ref="C64:D64"/>
    <mergeCell ref="B73:D73"/>
    <mergeCell ref="A74:D74"/>
    <mergeCell ref="B75:D75"/>
  </mergeCells>
  <pageMargins left="1.19" right="0.39370078740157483" top="0.19685039370078741" bottom="7.874015748031496E-2" header="0" footer="0"/>
  <pageSetup paperSize="14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L47"/>
  <sheetViews>
    <sheetView topLeftCell="A21" zoomScale="72" zoomScaleNormal="72" workbookViewId="0">
      <selection activeCell="M38" sqref="M38"/>
    </sheetView>
  </sheetViews>
  <sheetFormatPr defaultColWidth="9.140625" defaultRowHeight="14.1" customHeight="1" x14ac:dyDescent="0.25"/>
  <cols>
    <col min="1" max="2" width="3.140625" style="38" customWidth="1"/>
    <col min="3" max="3" width="2.42578125" style="38" customWidth="1"/>
    <col min="4" max="4" width="42.7109375" style="38" customWidth="1"/>
    <col min="5" max="5" width="17.140625" style="81" customWidth="1"/>
    <col min="6" max="6" width="16.28515625" style="38" customWidth="1"/>
    <col min="7" max="7" width="15.28515625" style="38" customWidth="1"/>
    <col min="8" max="8" width="15" style="38" customWidth="1"/>
    <col min="9" max="9" width="16.140625" style="38" customWidth="1"/>
    <col min="10" max="10" width="15.85546875" style="38" customWidth="1"/>
    <col min="11" max="16384" width="9.140625" style="38"/>
  </cols>
  <sheetData>
    <row r="1" spans="1:10" s="30" customFormat="1" ht="14.1" customHeight="1" x14ac:dyDescent="0.3">
      <c r="B1" s="30" t="s">
        <v>0</v>
      </c>
      <c r="E1" s="384"/>
      <c r="F1" s="47"/>
      <c r="G1" s="47"/>
      <c r="H1" s="47"/>
      <c r="I1" s="47"/>
      <c r="J1" s="47" t="s">
        <v>26</v>
      </c>
    </row>
    <row r="2" spans="1:10" s="30" customFormat="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0" ht="14.1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0" ht="14.1" customHeight="1" thickBot="1" x14ac:dyDescent="0.35">
      <c r="A4" s="38" t="s">
        <v>620</v>
      </c>
      <c r="J4" s="202" t="s">
        <v>767</v>
      </c>
    </row>
    <row r="5" spans="1:10" ht="14.1" customHeight="1" thickBot="1" x14ac:dyDescent="0.3">
      <c r="A5" s="24"/>
      <c r="B5" s="25"/>
      <c r="C5" s="25"/>
      <c r="D5" s="25"/>
      <c r="E5" s="26"/>
      <c r="F5" s="272"/>
      <c r="G5" s="1052" t="s">
        <v>19</v>
      </c>
      <c r="H5" s="1052"/>
      <c r="I5" s="1052"/>
      <c r="J5" s="1025" t="s">
        <v>24</v>
      </c>
    </row>
    <row r="6" spans="1:10" ht="14.1" customHeight="1" x14ac:dyDescent="0.25">
      <c r="A6" s="1056" t="s">
        <v>1</v>
      </c>
      <c r="B6" s="1057"/>
      <c r="C6" s="1057"/>
      <c r="D6" s="1053"/>
      <c r="E6" s="1100" t="s">
        <v>16</v>
      </c>
      <c r="F6" s="273" t="s">
        <v>17</v>
      </c>
      <c r="G6" s="1054" t="s">
        <v>18</v>
      </c>
      <c r="H6" s="1054" t="s">
        <v>23</v>
      </c>
      <c r="I6" s="1054" t="s">
        <v>22</v>
      </c>
      <c r="J6" s="1026"/>
    </row>
    <row r="7" spans="1:10" ht="14.1" customHeight="1" thickBot="1" x14ac:dyDescent="0.3">
      <c r="A7" s="1103"/>
      <c r="B7" s="1104"/>
      <c r="C7" s="1104"/>
      <c r="D7" s="1105"/>
      <c r="E7" s="1101"/>
      <c r="F7" s="285" t="s">
        <v>18</v>
      </c>
      <c r="G7" s="1102"/>
      <c r="H7" s="1102"/>
      <c r="I7" s="1102"/>
      <c r="J7" s="285" t="s">
        <v>25</v>
      </c>
    </row>
    <row r="8" spans="1:10" ht="12" customHeight="1" x14ac:dyDescent="0.3">
      <c r="A8" s="1061" t="s">
        <v>58</v>
      </c>
      <c r="B8" s="1028"/>
      <c r="C8" s="1028"/>
      <c r="D8" s="1029"/>
      <c r="E8" s="284"/>
      <c r="F8" s="14"/>
      <c r="G8" s="14"/>
      <c r="H8" s="14"/>
      <c r="I8" s="14"/>
      <c r="J8" s="14"/>
    </row>
    <row r="9" spans="1:10" ht="12" customHeight="1" x14ac:dyDescent="0.3">
      <c r="A9" s="31"/>
      <c r="B9" s="1031" t="s">
        <v>2</v>
      </c>
      <c r="C9" s="1031"/>
      <c r="D9" s="1032"/>
      <c r="E9" s="51" t="s">
        <v>154</v>
      </c>
      <c r="F9" s="14"/>
      <c r="G9" s="14"/>
      <c r="H9" s="14"/>
      <c r="I9" s="14"/>
      <c r="J9" s="14"/>
    </row>
    <row r="10" spans="1:10" ht="12" customHeight="1" x14ac:dyDescent="0.3">
      <c r="A10" s="31"/>
      <c r="B10" s="32"/>
      <c r="C10" s="1031" t="s">
        <v>3</v>
      </c>
      <c r="D10" s="1032"/>
      <c r="E10" s="135" t="s">
        <v>74</v>
      </c>
      <c r="F10" s="21">
        <v>0</v>
      </c>
      <c r="G10" s="21">
        <v>0</v>
      </c>
      <c r="H10" s="21">
        <v>302172</v>
      </c>
      <c r="I10" s="21">
        <f>SUM(G10:H10)</f>
        <v>302172</v>
      </c>
      <c r="J10" s="21">
        <f>[1]Sheet1!$AB$8</f>
        <v>781560</v>
      </c>
    </row>
    <row r="11" spans="1:10" ht="12" customHeight="1" x14ac:dyDescent="0.3">
      <c r="A11" s="31"/>
      <c r="B11" s="1031" t="s">
        <v>4</v>
      </c>
      <c r="C11" s="1031"/>
      <c r="D11" s="1032"/>
      <c r="E11" s="51" t="s">
        <v>155</v>
      </c>
      <c r="F11" s="357">
        <f>SUM(F13:F20)</f>
        <v>0</v>
      </c>
      <c r="G11" s="357">
        <f>SUM(G12:G20)</f>
        <v>0</v>
      </c>
      <c r="H11" s="357">
        <f t="shared" ref="H11" si="0">SUM(H13:H20)</f>
        <v>154362</v>
      </c>
      <c r="I11" s="357">
        <f>SUM(I13:I20)</f>
        <v>154362</v>
      </c>
      <c r="J11" s="357"/>
    </row>
    <row r="12" spans="1:10" ht="12" customHeight="1" x14ac:dyDescent="0.3">
      <c r="A12" s="31"/>
      <c r="B12" s="30"/>
      <c r="C12" s="1031" t="s">
        <v>5</v>
      </c>
      <c r="D12" s="1032"/>
      <c r="E12" s="135" t="s">
        <v>75</v>
      </c>
      <c r="F12" s="21">
        <v>0</v>
      </c>
      <c r="G12" s="21">
        <v>0</v>
      </c>
      <c r="H12" s="21">
        <v>24000</v>
      </c>
      <c r="I12" s="21">
        <f t="shared" ref="I12:I20" si="1">SUM(G12:H12)</f>
        <v>24000</v>
      </c>
      <c r="J12" s="21">
        <f>[1]Sheet1!AB10</f>
        <v>48000</v>
      </c>
    </row>
    <row r="13" spans="1:10" ht="12" customHeight="1" x14ac:dyDescent="0.3">
      <c r="A13" s="31"/>
      <c r="B13" s="30"/>
      <c r="C13" s="1031" t="s">
        <v>124</v>
      </c>
      <c r="D13" s="1032"/>
      <c r="E13" s="235" t="s">
        <v>139</v>
      </c>
      <c r="F13" s="21">
        <v>0</v>
      </c>
      <c r="G13" s="21">
        <v>0</v>
      </c>
      <c r="H13" s="21">
        <v>45000</v>
      </c>
      <c r="I13" s="21">
        <f t="shared" si="1"/>
        <v>45000</v>
      </c>
      <c r="J13" s="21">
        <f>[1]Sheet1!AB11</f>
        <v>45000</v>
      </c>
    </row>
    <row r="14" spans="1:10" ht="12" customHeight="1" x14ac:dyDescent="0.3">
      <c r="A14" s="31"/>
      <c r="B14" s="30"/>
      <c r="C14" s="1031" t="s">
        <v>125</v>
      </c>
      <c r="D14" s="1032"/>
      <c r="E14" s="235" t="s">
        <v>140</v>
      </c>
      <c r="F14" s="21">
        <v>0</v>
      </c>
      <c r="G14" s="21">
        <v>0</v>
      </c>
      <c r="H14" s="21">
        <v>45000</v>
      </c>
      <c r="I14" s="21">
        <f t="shared" si="1"/>
        <v>45000</v>
      </c>
      <c r="J14" s="21">
        <f>[1]Sheet1!AB12</f>
        <v>45000</v>
      </c>
    </row>
    <row r="15" spans="1:10" ht="12" customHeight="1" x14ac:dyDescent="0.3">
      <c r="A15" s="31"/>
      <c r="B15" s="32"/>
      <c r="C15" s="1031" t="s">
        <v>126</v>
      </c>
      <c r="D15" s="1032"/>
      <c r="E15" s="235" t="s">
        <v>141</v>
      </c>
      <c r="F15" s="21">
        <v>0</v>
      </c>
      <c r="G15" s="21">
        <v>0</v>
      </c>
      <c r="H15" s="21">
        <v>6000</v>
      </c>
      <c r="I15" s="21">
        <f t="shared" si="1"/>
        <v>6000</v>
      </c>
      <c r="J15" s="21">
        <f>[1]Sheet1!AB13</f>
        <v>12000</v>
      </c>
    </row>
    <row r="16" spans="1:10" ht="12" customHeight="1" x14ac:dyDescent="0.3">
      <c r="A16" s="31"/>
      <c r="B16" s="32"/>
      <c r="C16" s="1031" t="s">
        <v>129</v>
      </c>
      <c r="D16" s="1032"/>
      <c r="E16" s="235" t="s">
        <v>144</v>
      </c>
      <c r="F16" s="21">
        <v>0</v>
      </c>
      <c r="G16" s="21">
        <v>0</v>
      </c>
      <c r="H16" s="21">
        <v>0</v>
      </c>
      <c r="I16" s="21">
        <f t="shared" si="1"/>
        <v>0</v>
      </c>
      <c r="J16" s="21">
        <v>0</v>
      </c>
    </row>
    <row r="17" spans="1:12" ht="12" customHeight="1" x14ac:dyDescent="0.3">
      <c r="A17" s="31"/>
      <c r="B17" s="32"/>
      <c r="C17" s="1031" t="s">
        <v>133</v>
      </c>
      <c r="D17" s="1032"/>
      <c r="E17" s="235" t="s">
        <v>146</v>
      </c>
      <c r="F17" s="21">
        <v>0</v>
      </c>
      <c r="G17" s="21">
        <v>0</v>
      </c>
      <c r="H17" s="21">
        <v>0</v>
      </c>
      <c r="I17" s="21">
        <f t="shared" si="1"/>
        <v>0</v>
      </c>
      <c r="J17" s="21"/>
    </row>
    <row r="18" spans="1:12" ht="12" customHeight="1" x14ac:dyDescent="0.3">
      <c r="A18" s="31"/>
      <c r="B18" s="32"/>
      <c r="C18" s="1031" t="s">
        <v>132</v>
      </c>
      <c r="D18" s="1032"/>
      <c r="E18" s="235" t="s">
        <v>148</v>
      </c>
      <c r="F18" s="21">
        <v>0</v>
      </c>
      <c r="G18" s="21">
        <v>0</v>
      </c>
      <c r="H18" s="21">
        <v>25181</v>
      </c>
      <c r="I18" s="21">
        <f t="shared" si="1"/>
        <v>25181</v>
      </c>
      <c r="J18" s="21">
        <f>[1]Sheet1!AB21</f>
        <v>65130</v>
      </c>
    </row>
    <row r="19" spans="1:12" ht="12" customHeight="1" x14ac:dyDescent="0.3">
      <c r="A19" s="31"/>
      <c r="B19" s="32"/>
      <c r="C19" s="1031" t="s">
        <v>226</v>
      </c>
      <c r="D19" s="1032"/>
      <c r="E19" s="235" t="s">
        <v>148</v>
      </c>
      <c r="F19" s="21">
        <v>0</v>
      </c>
      <c r="G19" s="21">
        <v>0</v>
      </c>
      <c r="H19" s="21">
        <v>28181</v>
      </c>
      <c r="I19" s="21">
        <f t="shared" si="1"/>
        <v>28181</v>
      </c>
      <c r="J19" s="21">
        <f>[1]Sheet1!AB22</f>
        <v>65130</v>
      </c>
      <c r="L19" s="38" t="s">
        <v>50</v>
      </c>
    </row>
    <row r="20" spans="1:12" ht="12" customHeight="1" x14ac:dyDescent="0.3">
      <c r="A20" s="31"/>
      <c r="B20" s="32"/>
      <c r="C20" s="1031" t="s">
        <v>134</v>
      </c>
      <c r="D20" s="1032"/>
      <c r="E20" s="235" t="s">
        <v>149</v>
      </c>
      <c r="F20" s="21">
        <v>0</v>
      </c>
      <c r="G20" s="21">
        <v>0</v>
      </c>
      <c r="H20" s="21">
        <v>5000</v>
      </c>
      <c r="I20" s="21">
        <f t="shared" si="1"/>
        <v>5000</v>
      </c>
      <c r="J20" s="21">
        <f>[1]Sheet1!AB23</f>
        <v>10000</v>
      </c>
    </row>
    <row r="21" spans="1:12" ht="12" customHeight="1" x14ac:dyDescent="0.3">
      <c r="A21" s="31"/>
      <c r="B21" s="32" t="s">
        <v>56</v>
      </c>
      <c r="C21" s="32"/>
      <c r="D21" s="33"/>
      <c r="E21" s="51" t="s">
        <v>150</v>
      </c>
      <c r="F21" s="358">
        <f>SUM(F25,F24,F23,F22)</f>
        <v>0</v>
      </c>
      <c r="G21" s="358">
        <f>SUM(G22,G23:G24,G25)</f>
        <v>0</v>
      </c>
      <c r="H21" s="358">
        <v>0</v>
      </c>
      <c r="I21" s="358">
        <f>SUM(I22,I23:I24,I25)</f>
        <v>51855</v>
      </c>
      <c r="J21" s="358"/>
    </row>
    <row r="22" spans="1:12" ht="12" customHeight="1" x14ac:dyDescent="0.3">
      <c r="A22" s="31"/>
      <c r="B22" s="32"/>
      <c r="C22" s="792" t="s">
        <v>135</v>
      </c>
      <c r="D22" s="794"/>
      <c r="E22" s="51" t="s">
        <v>151</v>
      </c>
      <c r="F22" s="21">
        <v>0</v>
      </c>
      <c r="G22" s="21">
        <v>0</v>
      </c>
      <c r="H22" s="21">
        <v>36261</v>
      </c>
      <c r="I22" s="14">
        <f>SUM(G22:H22)</f>
        <v>36261</v>
      </c>
      <c r="J22" s="14">
        <f>[1]Sheet1!AB25</f>
        <v>93788</v>
      </c>
    </row>
    <row r="23" spans="1:12" ht="12" customHeight="1" x14ac:dyDescent="0.3">
      <c r="A23" s="31"/>
      <c r="B23" s="32"/>
      <c r="C23" s="792" t="s">
        <v>136</v>
      </c>
      <c r="D23" s="794"/>
      <c r="E23" s="51" t="s">
        <v>152</v>
      </c>
      <c r="F23" s="21">
        <v>0</v>
      </c>
      <c r="G23" s="21">
        <v>0</v>
      </c>
      <c r="H23" s="21">
        <v>1800</v>
      </c>
      <c r="I23" s="14">
        <f>SUM(G23:H23)</f>
        <v>1800</v>
      </c>
      <c r="J23" s="14">
        <f>[1]Sheet1!AB26</f>
        <v>3600</v>
      </c>
    </row>
    <row r="24" spans="1:12" ht="12" customHeight="1" x14ac:dyDescent="0.3">
      <c r="A24" s="31"/>
      <c r="B24" s="32"/>
      <c r="C24" s="792" t="s">
        <v>137</v>
      </c>
      <c r="D24" s="794"/>
      <c r="E24" s="51" t="s">
        <v>156</v>
      </c>
      <c r="F24" s="21">
        <v>0</v>
      </c>
      <c r="G24" s="21">
        <v>0</v>
      </c>
      <c r="H24" s="21">
        <v>12594</v>
      </c>
      <c r="I24" s="14">
        <f>SUM(G24:H24)</f>
        <v>12594</v>
      </c>
      <c r="J24" s="14">
        <f>[1]Sheet1!AB27</f>
        <v>15632</v>
      </c>
    </row>
    <row r="25" spans="1:12" ht="12" customHeight="1" x14ac:dyDescent="0.3">
      <c r="A25" s="31"/>
      <c r="B25" s="32"/>
      <c r="C25" s="792" t="s">
        <v>138</v>
      </c>
      <c r="D25" s="794"/>
      <c r="E25" s="51" t="s">
        <v>153</v>
      </c>
      <c r="F25" s="21">
        <v>0</v>
      </c>
      <c r="G25" s="21">
        <v>0</v>
      </c>
      <c r="H25" s="21">
        <v>1200</v>
      </c>
      <c r="I25" s="14">
        <f>SUM(G25:H25)</f>
        <v>1200</v>
      </c>
      <c r="J25" s="14">
        <f>[1]Sheet1!AB28</f>
        <v>2400</v>
      </c>
    </row>
    <row r="26" spans="1:12" ht="12" customHeight="1" x14ac:dyDescent="0.3">
      <c r="A26" s="31"/>
      <c r="B26" s="793" t="s">
        <v>6</v>
      </c>
      <c r="C26" s="794"/>
      <c r="D26" s="43"/>
      <c r="E26" s="51" t="s">
        <v>157</v>
      </c>
      <c r="F26" s="14"/>
      <c r="G26" s="14"/>
      <c r="H26" s="14"/>
      <c r="I26" s="14"/>
      <c r="J26" s="14"/>
    </row>
    <row r="27" spans="1:12" ht="12" customHeight="1" x14ac:dyDescent="0.3">
      <c r="A27" s="31"/>
      <c r="B27" s="32"/>
      <c r="C27" s="792" t="s">
        <v>6</v>
      </c>
      <c r="D27" s="794"/>
      <c r="E27" s="51" t="s">
        <v>153</v>
      </c>
      <c r="F27" s="159">
        <v>0</v>
      </c>
      <c r="G27" s="357">
        <v>0</v>
      </c>
      <c r="H27" s="357">
        <v>0</v>
      </c>
      <c r="I27" s="357">
        <v>0</v>
      </c>
      <c r="J27" s="357">
        <v>0</v>
      </c>
    </row>
    <row r="28" spans="1:12" ht="12" customHeight="1" x14ac:dyDescent="0.3">
      <c r="A28" s="31"/>
      <c r="B28" s="32"/>
      <c r="C28" s="1030" t="s">
        <v>234</v>
      </c>
      <c r="D28" s="1046"/>
      <c r="E28" s="51"/>
      <c r="F28" s="21">
        <v>0</v>
      </c>
      <c r="G28" s="21">
        <v>0</v>
      </c>
      <c r="H28" s="21">
        <v>5000</v>
      </c>
      <c r="I28" s="21">
        <f>SUM(G28:H28)</f>
        <v>5000</v>
      </c>
      <c r="J28" s="21">
        <f>[1]Sheet1!$AB$31</f>
        <v>10000</v>
      </c>
    </row>
    <row r="29" spans="1:12" ht="12" customHeight="1" x14ac:dyDescent="0.3">
      <c r="A29" s="31"/>
      <c r="B29" s="32"/>
      <c r="C29" s="792" t="s">
        <v>292</v>
      </c>
      <c r="D29" s="795"/>
      <c r="E29" s="51"/>
      <c r="F29" s="21">
        <v>0</v>
      </c>
      <c r="G29" s="21"/>
      <c r="H29" s="21"/>
      <c r="I29" s="21"/>
      <c r="J29" s="21"/>
    </row>
    <row r="30" spans="1:12" s="410" customFormat="1" ht="12" customHeight="1" x14ac:dyDescent="0.3">
      <c r="A30" s="31"/>
      <c r="B30" s="32"/>
      <c r="C30" s="792" t="s">
        <v>611</v>
      </c>
      <c r="D30" s="795"/>
      <c r="E30" s="411"/>
      <c r="F30" s="21">
        <v>0</v>
      </c>
      <c r="G30" s="21"/>
      <c r="H30" s="21"/>
      <c r="I30" s="21"/>
      <c r="J30" s="21"/>
    </row>
    <row r="31" spans="1:12" ht="12" customHeight="1" x14ac:dyDescent="0.3">
      <c r="A31" s="31"/>
      <c r="B31" s="1028" t="s">
        <v>83</v>
      </c>
      <c r="C31" s="1028"/>
      <c r="D31" s="1029"/>
      <c r="E31" s="635"/>
      <c r="F31" s="17">
        <f>SUM(F10,F11,F12,F21,F27,F28:F30)</f>
        <v>0</v>
      </c>
      <c r="G31" s="17">
        <f>SUM(G10,G11,G21,G28)</f>
        <v>0</v>
      </c>
      <c r="H31" s="17">
        <f t="shared" ref="H31:I31" si="2">SUM(H10,H12,H13,H14,H15,H18,H19,H20,H22,H23,H24,H25,H28,H17)</f>
        <v>537389</v>
      </c>
      <c r="I31" s="17">
        <f t="shared" si="2"/>
        <v>537389</v>
      </c>
      <c r="J31" s="17">
        <f>SUM(J10,J12,J13,J14,J15,J18,J19,J20,J22,J23,J24,J25,J28,J17)</f>
        <v>1197240</v>
      </c>
    </row>
    <row r="32" spans="1:12" s="410" customFormat="1" ht="12" customHeight="1" x14ac:dyDescent="0.3">
      <c r="A32" s="31"/>
      <c r="B32" s="796"/>
      <c r="C32" s="796"/>
      <c r="D32" s="797"/>
      <c r="E32" s="635"/>
      <c r="F32" s="17"/>
      <c r="G32" s="17"/>
      <c r="H32" s="17"/>
      <c r="I32" s="17"/>
      <c r="J32" s="17"/>
    </row>
    <row r="33" spans="1:10" s="410" customFormat="1" ht="12" customHeight="1" x14ac:dyDescent="0.3">
      <c r="A33" s="407" t="s">
        <v>221</v>
      </c>
      <c r="B33" s="13"/>
      <c r="C33" s="404"/>
      <c r="D33" s="405"/>
      <c r="E33" s="635"/>
      <c r="F33" s="17"/>
      <c r="G33" s="17"/>
      <c r="H33" s="17"/>
      <c r="I33" s="17"/>
      <c r="J33" s="17"/>
    </row>
    <row r="34" spans="1:10" s="410" customFormat="1" ht="12" customHeight="1" x14ac:dyDescent="0.3">
      <c r="A34" s="403"/>
      <c r="B34" s="404"/>
      <c r="C34" s="404" t="s">
        <v>662</v>
      </c>
      <c r="D34" s="405"/>
      <c r="E34" s="635" t="s">
        <v>110</v>
      </c>
      <c r="F34" s="50">
        <v>0</v>
      </c>
      <c r="G34" s="50">
        <v>0</v>
      </c>
      <c r="H34" s="50">
        <v>0</v>
      </c>
      <c r="I34" s="50">
        <v>0</v>
      </c>
      <c r="J34" s="14">
        <v>20000</v>
      </c>
    </row>
    <row r="35" spans="1:10" s="410" customFormat="1" ht="12" customHeight="1" x14ac:dyDescent="0.3">
      <c r="A35" s="407"/>
      <c r="B35" s="13"/>
      <c r="C35" s="19" t="s">
        <v>46</v>
      </c>
      <c r="D35" s="211"/>
      <c r="E35" s="635" t="s">
        <v>111</v>
      </c>
      <c r="F35" s="50">
        <v>0</v>
      </c>
      <c r="G35" s="50">
        <v>0</v>
      </c>
      <c r="H35" s="50">
        <v>0</v>
      </c>
      <c r="I35" s="50">
        <v>0</v>
      </c>
      <c r="J35" s="21">
        <v>30000</v>
      </c>
    </row>
    <row r="36" spans="1:10" s="778" customFormat="1" ht="12" customHeight="1" x14ac:dyDescent="0.3">
      <c r="A36" s="774"/>
      <c r="B36" s="812"/>
      <c r="C36" s="813" t="s">
        <v>894</v>
      </c>
      <c r="D36" s="779"/>
      <c r="E36" s="789" t="s">
        <v>895</v>
      </c>
      <c r="F36" s="18">
        <v>0</v>
      </c>
      <c r="G36" s="18">
        <v>0</v>
      </c>
      <c r="H36" s="18">
        <v>0</v>
      </c>
      <c r="I36" s="18">
        <v>0</v>
      </c>
      <c r="J36" s="21">
        <v>150000</v>
      </c>
    </row>
    <row r="37" spans="1:10" s="410" customFormat="1" ht="12" customHeight="1" x14ac:dyDescent="0.3">
      <c r="A37" s="403"/>
      <c r="B37" s="404"/>
      <c r="C37" s="13" t="s">
        <v>40</v>
      </c>
      <c r="D37" s="405"/>
      <c r="E37" s="635"/>
      <c r="F37" s="50">
        <v>0</v>
      </c>
      <c r="G37" s="50">
        <v>0</v>
      </c>
      <c r="H37" s="50">
        <v>0</v>
      </c>
      <c r="I37" s="50">
        <v>0</v>
      </c>
      <c r="J37" s="17">
        <f>SUM(J34:J36)</f>
        <v>200000</v>
      </c>
    </row>
    <row r="38" spans="1:10" s="410" customFormat="1" ht="12" customHeight="1" x14ac:dyDescent="0.3">
      <c r="A38" s="1119" t="s">
        <v>14</v>
      </c>
      <c r="B38" s="1120"/>
      <c r="C38" s="1120"/>
      <c r="D38" s="1121"/>
      <c r="E38" s="635"/>
      <c r="F38" s="50"/>
      <c r="G38" s="50"/>
      <c r="H38" s="50"/>
      <c r="I38" s="50"/>
      <c r="J38" s="14"/>
    </row>
    <row r="39" spans="1:10" s="410" customFormat="1" ht="12" customHeight="1" x14ac:dyDescent="0.3">
      <c r="A39" s="642"/>
      <c r="B39" s="1063" t="s">
        <v>82</v>
      </c>
      <c r="C39" s="1063"/>
      <c r="D39" s="1064"/>
      <c r="E39" s="635"/>
      <c r="F39" s="50">
        <v>0</v>
      </c>
      <c r="G39" s="50">
        <v>0</v>
      </c>
      <c r="H39" s="50">
        <v>0</v>
      </c>
      <c r="I39" s="50">
        <v>0</v>
      </c>
      <c r="J39" s="14">
        <v>50000</v>
      </c>
    </row>
    <row r="40" spans="1:10" s="410" customFormat="1" ht="12" customHeight="1" x14ac:dyDescent="0.3">
      <c r="A40" s="403"/>
      <c r="B40" s="404"/>
      <c r="C40" s="13" t="s">
        <v>460</v>
      </c>
      <c r="D40" s="405"/>
      <c r="E40" s="635"/>
      <c r="F40" s="50">
        <v>0</v>
      </c>
      <c r="G40" s="50">
        <v>0</v>
      </c>
      <c r="H40" s="50">
        <v>0</v>
      </c>
      <c r="I40" s="50">
        <v>0</v>
      </c>
      <c r="J40" s="17">
        <f>SUM(J39)</f>
        <v>50000</v>
      </c>
    </row>
    <row r="41" spans="1:10" s="410" customFormat="1" ht="12" customHeight="1" x14ac:dyDescent="0.3">
      <c r="A41" s="31"/>
      <c r="B41" s="796"/>
      <c r="C41" s="796"/>
      <c r="D41" s="797"/>
      <c r="E41" s="635"/>
      <c r="F41" s="50"/>
      <c r="G41" s="50"/>
      <c r="H41" s="50"/>
      <c r="I41" s="50"/>
      <c r="J41" s="17"/>
    </row>
    <row r="42" spans="1:10" s="410" customFormat="1" ht="12" customHeight="1" x14ac:dyDescent="0.3">
      <c r="A42" s="1115" t="s">
        <v>15</v>
      </c>
      <c r="B42" s="1116"/>
      <c r="C42" s="1116"/>
      <c r="D42" s="1117"/>
      <c r="E42" s="29"/>
      <c r="F42" s="643">
        <v>0</v>
      </c>
      <c r="G42" s="643">
        <v>0</v>
      </c>
      <c r="H42" s="643">
        <v>0</v>
      </c>
      <c r="I42" s="643">
        <v>0</v>
      </c>
      <c r="J42" s="643">
        <f>SUM(J31,J37,J40)</f>
        <v>1447240</v>
      </c>
    </row>
    <row r="43" spans="1:10" ht="12" customHeight="1" x14ac:dyDescent="0.3">
      <c r="A43" s="184"/>
      <c r="B43" s="54"/>
      <c r="C43" s="54"/>
      <c r="D43" s="54"/>
      <c r="E43" s="28"/>
      <c r="F43" s="194"/>
      <c r="G43" s="194"/>
      <c r="H43" s="194"/>
      <c r="I43" s="194" t="s">
        <v>50</v>
      </c>
      <c r="J43" s="194"/>
    </row>
    <row r="44" spans="1:10" s="327" customFormat="1" ht="12" customHeight="1" x14ac:dyDescent="0.3">
      <c r="A44" s="30" t="s">
        <v>27</v>
      </c>
      <c r="B44" s="30"/>
      <c r="C44" s="30"/>
      <c r="D44" s="30"/>
      <c r="E44" s="23" t="s">
        <v>29</v>
      </c>
      <c r="F44" s="47"/>
      <c r="G44" s="47"/>
      <c r="H44" s="39" t="s">
        <v>30</v>
      </c>
      <c r="I44" s="47"/>
      <c r="J44" s="47"/>
    </row>
    <row r="45" spans="1:10" s="327" customFormat="1" ht="12" customHeight="1" x14ac:dyDescent="0.3">
      <c r="A45" s="30"/>
      <c r="B45" s="30"/>
      <c r="C45" s="30"/>
      <c r="D45" s="30"/>
      <c r="E45" s="384"/>
      <c r="F45" s="47"/>
      <c r="G45" s="47"/>
      <c r="H45" s="47"/>
      <c r="I45" s="47"/>
      <c r="J45" s="47"/>
    </row>
    <row r="46" spans="1:10" s="327" customFormat="1" ht="12" customHeight="1" x14ac:dyDescent="0.3">
      <c r="A46" s="30"/>
      <c r="B46" s="351"/>
      <c r="C46" s="351" t="s">
        <v>896</v>
      </c>
      <c r="D46" s="351"/>
      <c r="E46" s="351"/>
      <c r="F46" s="351" t="s">
        <v>31</v>
      </c>
      <c r="G46" s="351"/>
      <c r="H46" s="352"/>
      <c r="I46" s="351" t="s">
        <v>32</v>
      </c>
      <c r="J46" s="352"/>
    </row>
    <row r="47" spans="1:10" s="327" customFormat="1" ht="12" customHeight="1" x14ac:dyDescent="0.3">
      <c r="A47" s="30"/>
      <c r="B47" s="30"/>
      <c r="C47" s="219" t="s">
        <v>28</v>
      </c>
      <c r="D47" s="30"/>
      <c r="E47" s="384"/>
      <c r="F47" s="219" t="s">
        <v>248</v>
      </c>
      <c r="G47" s="30"/>
      <c r="H47" s="47"/>
      <c r="I47" s="219" t="s">
        <v>287</v>
      </c>
      <c r="J47" s="47"/>
    </row>
  </sheetData>
  <mergeCells count="27">
    <mergeCell ref="A38:D38"/>
    <mergeCell ref="B39:D39"/>
    <mergeCell ref="A42:D42"/>
    <mergeCell ref="C28:D28"/>
    <mergeCell ref="C12:D12"/>
    <mergeCell ref="B31:D31"/>
    <mergeCell ref="C16:D16"/>
    <mergeCell ref="C17:D17"/>
    <mergeCell ref="C18:D18"/>
    <mergeCell ref="C19:D19"/>
    <mergeCell ref="C20:D20"/>
    <mergeCell ref="A2:J2"/>
    <mergeCell ref="A3:J3"/>
    <mergeCell ref="G5:I5"/>
    <mergeCell ref="J5:J6"/>
    <mergeCell ref="E6:E7"/>
    <mergeCell ref="I6:I7"/>
    <mergeCell ref="A6:D7"/>
    <mergeCell ref="G6:G7"/>
    <mergeCell ref="H6:H7"/>
    <mergeCell ref="A8:D8"/>
    <mergeCell ref="C13:D13"/>
    <mergeCell ref="C14:D14"/>
    <mergeCell ref="C15:D15"/>
    <mergeCell ref="B9:D9"/>
    <mergeCell ref="C10:D10"/>
    <mergeCell ref="B11:D11"/>
  </mergeCells>
  <pageMargins left="1.19" right="0.39370078740157483" top="0.19685039370078741" bottom="7.874015748031496E-2" header="0" footer="0"/>
  <pageSetup paperSize="14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N138"/>
  <sheetViews>
    <sheetView topLeftCell="G103" zoomScale="83" zoomScaleNormal="83" workbookViewId="0">
      <selection activeCell="K123" sqref="K123"/>
    </sheetView>
  </sheetViews>
  <sheetFormatPr defaultColWidth="9.140625" defaultRowHeight="14.1" customHeight="1" x14ac:dyDescent="0.25"/>
  <cols>
    <col min="1" max="1" width="4" style="38" customWidth="1"/>
    <col min="2" max="2" width="2.85546875" style="38" customWidth="1"/>
    <col min="3" max="3" width="2.5703125" style="38" customWidth="1"/>
    <col min="4" max="4" width="40.28515625" style="38" customWidth="1"/>
    <col min="5" max="5" width="16.42578125" style="81" customWidth="1"/>
    <col min="6" max="6" width="16.28515625" style="38" customWidth="1"/>
    <col min="7" max="7" width="16" style="38" customWidth="1"/>
    <col min="8" max="8" width="15.140625" style="38" customWidth="1"/>
    <col min="9" max="10" width="15.5703125" style="38" customWidth="1"/>
    <col min="11" max="11" width="13" style="38" customWidth="1"/>
    <col min="12" max="16384" width="9.140625" style="38"/>
  </cols>
  <sheetData>
    <row r="1" spans="1:10" s="30" customFormat="1" ht="14.1" customHeight="1" x14ac:dyDescent="0.3">
      <c r="B1" s="30" t="s">
        <v>0</v>
      </c>
      <c r="E1" s="384"/>
      <c r="F1" s="47"/>
      <c r="G1" s="47"/>
      <c r="H1" s="47"/>
      <c r="I1" s="47"/>
      <c r="J1" s="47" t="s">
        <v>26</v>
      </c>
    </row>
    <row r="2" spans="1:10" s="30" customFormat="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0" ht="14.1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0" ht="14.1" customHeight="1" thickBot="1" x14ac:dyDescent="0.35">
      <c r="A4" s="38" t="s">
        <v>68</v>
      </c>
      <c r="J4" s="478" t="s">
        <v>488</v>
      </c>
    </row>
    <row r="5" spans="1:10" ht="14.1" customHeight="1" thickBot="1" x14ac:dyDescent="0.3">
      <c r="A5" s="24"/>
      <c r="B5" s="25"/>
      <c r="C5" s="25"/>
      <c r="D5" s="25"/>
      <c r="E5" s="26"/>
      <c r="F5" s="272"/>
      <c r="G5" s="1052" t="s">
        <v>19</v>
      </c>
      <c r="H5" s="1052"/>
      <c r="I5" s="1052"/>
      <c r="J5" s="1025" t="s">
        <v>24</v>
      </c>
    </row>
    <row r="6" spans="1:10" ht="14.1" customHeight="1" x14ac:dyDescent="0.25">
      <c r="A6" s="1056" t="s">
        <v>1</v>
      </c>
      <c r="B6" s="1057"/>
      <c r="C6" s="1057"/>
      <c r="D6" s="1053"/>
      <c r="E6" s="1100" t="s">
        <v>16</v>
      </c>
      <c r="F6" s="273" t="s">
        <v>17</v>
      </c>
      <c r="G6" s="1054" t="s">
        <v>18</v>
      </c>
      <c r="H6" s="1054" t="s">
        <v>23</v>
      </c>
      <c r="I6" s="1054" t="s">
        <v>22</v>
      </c>
      <c r="J6" s="1026"/>
    </row>
    <row r="7" spans="1:10" ht="14.1" customHeight="1" thickBot="1" x14ac:dyDescent="0.3">
      <c r="A7" s="1103"/>
      <c r="B7" s="1104"/>
      <c r="C7" s="1104"/>
      <c r="D7" s="1105"/>
      <c r="E7" s="1101"/>
      <c r="F7" s="285" t="s">
        <v>18</v>
      </c>
      <c r="G7" s="1102"/>
      <c r="H7" s="1102"/>
      <c r="I7" s="1102"/>
      <c r="J7" s="285" t="s">
        <v>25</v>
      </c>
    </row>
    <row r="8" spans="1:10" ht="14.1" customHeight="1" x14ac:dyDescent="0.3">
      <c r="A8" s="1106"/>
      <c r="B8" s="1107"/>
      <c r="C8" s="1107"/>
      <c r="D8" s="1108"/>
      <c r="E8" s="283"/>
      <c r="F8" s="283"/>
      <c r="G8" s="283"/>
      <c r="H8" s="283"/>
      <c r="I8" s="283"/>
      <c r="J8" s="283"/>
    </row>
    <row r="9" spans="1:10" ht="14.1" customHeight="1" x14ac:dyDescent="0.3">
      <c r="A9" s="1061" t="s">
        <v>58</v>
      </c>
      <c r="B9" s="1028"/>
      <c r="C9" s="1028"/>
      <c r="D9" s="1029"/>
      <c r="E9" s="284"/>
      <c r="F9" s="14"/>
      <c r="G9" s="14"/>
      <c r="H9" s="14"/>
      <c r="I9" s="14"/>
      <c r="J9" s="14"/>
    </row>
    <row r="10" spans="1:10" ht="14.1" customHeight="1" x14ac:dyDescent="0.3">
      <c r="A10" s="31"/>
      <c r="B10" s="1031" t="s">
        <v>2</v>
      </c>
      <c r="C10" s="1031"/>
      <c r="D10" s="1032"/>
      <c r="E10" s="51" t="s">
        <v>154</v>
      </c>
      <c r="F10" s="14"/>
      <c r="G10" s="14"/>
      <c r="H10" s="14"/>
      <c r="I10" s="14"/>
      <c r="J10" s="14"/>
    </row>
    <row r="11" spans="1:10" ht="14.1" customHeight="1" x14ac:dyDescent="0.3">
      <c r="A11" s="31"/>
      <c r="B11" s="32"/>
      <c r="C11" s="1031" t="s">
        <v>3</v>
      </c>
      <c r="D11" s="1032"/>
      <c r="E11" s="135" t="s">
        <v>74</v>
      </c>
      <c r="F11" s="21">
        <v>3407359.31</v>
      </c>
      <c r="G11" s="21">
        <v>1865652</v>
      </c>
      <c r="H11" s="21">
        <v>1865652</v>
      </c>
      <c r="I11" s="21">
        <f t="shared" ref="I11:I20" si="0">SUM(G11:H11)</f>
        <v>3731304</v>
      </c>
      <c r="J11" s="21">
        <f>[1]Sheet1!$AD$8</f>
        <v>4531500</v>
      </c>
    </row>
    <row r="12" spans="1:10" ht="14.1" customHeight="1" x14ac:dyDescent="0.3">
      <c r="A12" s="31"/>
      <c r="B12" s="1031" t="s">
        <v>4</v>
      </c>
      <c r="C12" s="1031"/>
      <c r="D12" s="1032"/>
      <c r="E12" s="51" t="s">
        <v>155</v>
      </c>
      <c r="F12" s="357">
        <f>SUM(F14:F24)</f>
        <v>1727239.05</v>
      </c>
      <c r="G12" s="357">
        <f t="shared" ref="G12" si="1">SUM(G14:G24)</f>
        <v>875421.8</v>
      </c>
      <c r="H12" s="357">
        <f>SUM(H14:H24)</f>
        <v>951315.2</v>
      </c>
      <c r="I12" s="357">
        <f t="shared" si="0"/>
        <v>1826737</v>
      </c>
      <c r="J12" s="357">
        <f>SUM(J14:J24)</f>
        <v>2225667</v>
      </c>
    </row>
    <row r="13" spans="1:10" ht="14.1" customHeight="1" x14ac:dyDescent="0.3">
      <c r="A13" s="31"/>
      <c r="B13" s="30"/>
      <c r="C13" s="1031" t="s">
        <v>5</v>
      </c>
      <c r="D13" s="1032"/>
      <c r="E13" s="135" t="s">
        <v>75</v>
      </c>
      <c r="F13" s="21">
        <v>240000</v>
      </c>
      <c r="G13" s="21">
        <v>120000</v>
      </c>
      <c r="H13" s="21">
        <v>120000</v>
      </c>
      <c r="I13" s="21">
        <f t="shared" si="0"/>
        <v>240000</v>
      </c>
      <c r="J13" s="21">
        <f>[1]Sheet1!AD10</f>
        <v>288000</v>
      </c>
    </row>
    <row r="14" spans="1:10" ht="14.1" customHeight="1" x14ac:dyDescent="0.3">
      <c r="A14" s="31"/>
      <c r="B14" s="30"/>
      <c r="C14" s="1031" t="s">
        <v>124</v>
      </c>
      <c r="D14" s="1032"/>
      <c r="E14" s="235" t="s">
        <v>139</v>
      </c>
      <c r="F14" s="21">
        <v>67500</v>
      </c>
      <c r="G14" s="21">
        <v>33750</v>
      </c>
      <c r="H14" s="21">
        <v>33750</v>
      </c>
      <c r="I14" s="21">
        <f t="shared" si="0"/>
        <v>67500</v>
      </c>
      <c r="J14" s="21">
        <f>[1]Sheet1!AD11</f>
        <v>67500</v>
      </c>
    </row>
    <row r="15" spans="1:10" ht="14.1" customHeight="1" x14ac:dyDescent="0.3">
      <c r="A15" s="31"/>
      <c r="B15" s="30"/>
      <c r="C15" s="1031" t="s">
        <v>125</v>
      </c>
      <c r="D15" s="1032"/>
      <c r="E15" s="235" t="s">
        <v>140</v>
      </c>
      <c r="F15" s="21">
        <v>67500</v>
      </c>
      <c r="G15" s="21">
        <v>33750</v>
      </c>
      <c r="H15" s="21">
        <v>33750</v>
      </c>
      <c r="I15" s="21">
        <f t="shared" si="0"/>
        <v>67500</v>
      </c>
      <c r="J15" s="21">
        <f>[1]Sheet1!AD12</f>
        <v>67500</v>
      </c>
    </row>
    <row r="16" spans="1:10" ht="14.1" customHeight="1" x14ac:dyDescent="0.3">
      <c r="A16" s="31"/>
      <c r="B16" s="30"/>
      <c r="C16" s="1031" t="s">
        <v>126</v>
      </c>
      <c r="D16" s="1032"/>
      <c r="E16" s="235" t="s">
        <v>141</v>
      </c>
      <c r="F16" s="21">
        <v>60000</v>
      </c>
      <c r="G16" s="21">
        <v>60000</v>
      </c>
      <c r="H16" s="21">
        <v>0</v>
      </c>
      <c r="I16" s="21">
        <f t="shared" si="0"/>
        <v>60000</v>
      </c>
      <c r="J16" s="21">
        <f>[1]Sheet1!AD13</f>
        <v>72000</v>
      </c>
    </row>
    <row r="17" spans="1:10" ht="14.1" customHeight="1" x14ac:dyDescent="0.3">
      <c r="A17" s="31"/>
      <c r="B17" s="30"/>
      <c r="C17" s="231" t="s">
        <v>127</v>
      </c>
      <c r="D17" s="232"/>
      <c r="E17" s="235" t="s">
        <v>142</v>
      </c>
      <c r="F17" s="392">
        <v>198000</v>
      </c>
      <c r="G17" s="392">
        <v>99000</v>
      </c>
      <c r="H17" s="392">
        <v>81000</v>
      </c>
      <c r="I17" s="392">
        <f t="shared" si="0"/>
        <v>180000</v>
      </c>
      <c r="J17" s="392">
        <f>[1]Sheet1!AD14</f>
        <v>216000</v>
      </c>
    </row>
    <row r="18" spans="1:10" ht="14.1" customHeight="1" x14ac:dyDescent="0.3">
      <c r="A18" s="31"/>
      <c r="B18" s="30"/>
      <c r="C18" s="231" t="s">
        <v>128</v>
      </c>
      <c r="D18" s="232"/>
      <c r="E18" s="235" t="s">
        <v>143</v>
      </c>
      <c r="F18" s="392">
        <v>0</v>
      </c>
      <c r="G18" s="392">
        <v>16500</v>
      </c>
      <c r="H18" s="392">
        <v>1500</v>
      </c>
      <c r="I18" s="392">
        <f t="shared" si="0"/>
        <v>18000</v>
      </c>
      <c r="J18" s="392">
        <f>[1]Sheet1!AD15</f>
        <v>21600</v>
      </c>
    </row>
    <row r="19" spans="1:10" ht="14.1" customHeight="1" x14ac:dyDescent="0.3">
      <c r="A19" s="31"/>
      <c r="B19" s="30"/>
      <c r="C19" s="1031" t="s">
        <v>129</v>
      </c>
      <c r="D19" s="1032"/>
      <c r="E19" s="235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>
        <v>0</v>
      </c>
    </row>
    <row r="20" spans="1:10" ht="14.1" customHeight="1" x14ac:dyDescent="0.3">
      <c r="A20" s="31"/>
      <c r="B20" s="30"/>
      <c r="C20" s="231" t="s">
        <v>130</v>
      </c>
      <c r="D20" s="232"/>
      <c r="E20" s="235" t="s">
        <v>145</v>
      </c>
      <c r="F20" s="21">
        <v>696029.05</v>
      </c>
      <c r="G20" s="21">
        <v>321479.8</v>
      </c>
      <c r="H20" s="21">
        <v>440373.2</v>
      </c>
      <c r="I20" s="21">
        <f t="shared" si="0"/>
        <v>761853</v>
      </c>
      <c r="J20" s="21">
        <f>[1]Sheet1!$AD$19</f>
        <v>965817</v>
      </c>
    </row>
    <row r="21" spans="1:10" ht="14.1" customHeight="1" x14ac:dyDescent="0.3">
      <c r="A21" s="31"/>
      <c r="B21" s="30"/>
      <c r="C21" s="231" t="s">
        <v>133</v>
      </c>
      <c r="D21" s="232"/>
      <c r="E21" s="235" t="s">
        <v>146</v>
      </c>
      <c r="F21" s="21">
        <v>15000</v>
      </c>
      <c r="G21" s="21">
        <v>0</v>
      </c>
      <c r="H21" s="21">
        <v>0</v>
      </c>
      <c r="I21" s="21">
        <v>0</v>
      </c>
      <c r="J21" s="21">
        <v>0</v>
      </c>
    </row>
    <row r="22" spans="1:10" ht="14.1" customHeight="1" x14ac:dyDescent="0.3">
      <c r="A22" s="31"/>
      <c r="B22" s="30"/>
      <c r="C22" s="1031" t="s">
        <v>132</v>
      </c>
      <c r="D22" s="1032"/>
      <c r="E22" s="235" t="s">
        <v>148</v>
      </c>
      <c r="F22" s="21">
        <v>286605</v>
      </c>
      <c r="G22" s="21">
        <v>0</v>
      </c>
      <c r="H22" s="21">
        <v>310942</v>
      </c>
      <c r="I22" s="21">
        <f>SUM(G22:H22)</f>
        <v>310942</v>
      </c>
      <c r="J22" s="21">
        <f>[1]Sheet1!AD21</f>
        <v>377625</v>
      </c>
    </row>
    <row r="23" spans="1:10" ht="14.1" customHeight="1" x14ac:dyDescent="0.3">
      <c r="A23" s="31"/>
      <c r="B23" s="30"/>
      <c r="C23" s="1031" t="s">
        <v>226</v>
      </c>
      <c r="D23" s="1032"/>
      <c r="E23" s="235" t="s">
        <v>148</v>
      </c>
      <c r="F23" s="21">
        <v>286605</v>
      </c>
      <c r="G23" s="21">
        <v>310942</v>
      </c>
      <c r="H23" s="21">
        <v>0</v>
      </c>
      <c r="I23" s="21">
        <f>SUM(G23:H23)</f>
        <v>310942</v>
      </c>
      <c r="J23" s="21">
        <f>[1]Sheet1!AD22</f>
        <v>377625</v>
      </c>
    </row>
    <row r="24" spans="1:10" ht="14.1" customHeight="1" x14ac:dyDescent="0.3">
      <c r="A24" s="31"/>
      <c r="B24" s="30"/>
      <c r="C24" s="1031" t="s">
        <v>134</v>
      </c>
      <c r="D24" s="1032"/>
      <c r="E24" s="235" t="s">
        <v>149</v>
      </c>
      <c r="F24" s="21">
        <v>50000</v>
      </c>
      <c r="G24" s="21">
        <v>0</v>
      </c>
      <c r="H24" s="21">
        <v>50000</v>
      </c>
      <c r="I24" s="21">
        <f>SUM(G24:H24)</f>
        <v>50000</v>
      </c>
      <c r="J24" s="21">
        <f>[1]Sheet1!AD23</f>
        <v>60000</v>
      </c>
    </row>
    <row r="25" spans="1:10" ht="14.1" customHeight="1" x14ac:dyDescent="0.3">
      <c r="A25" s="31"/>
      <c r="B25" s="32" t="s">
        <v>56</v>
      </c>
      <c r="C25" s="32"/>
      <c r="D25" s="33"/>
      <c r="E25" s="230" t="s">
        <v>150</v>
      </c>
      <c r="F25" s="358">
        <f>SUM(F26:F29)</f>
        <v>489121.64</v>
      </c>
      <c r="G25" s="358">
        <f t="shared" ref="G25:J25" si="2">SUM(G26:G29)</f>
        <v>265077.7</v>
      </c>
      <c r="H25" s="358">
        <f>SUM(H26:H29)</f>
        <v>313970.3</v>
      </c>
      <c r="I25" s="358">
        <f t="shared" si="2"/>
        <v>579048</v>
      </c>
      <c r="J25" s="358">
        <f t="shared" si="2"/>
        <v>667341</v>
      </c>
    </row>
    <row r="26" spans="1:10" ht="14.1" customHeight="1" x14ac:dyDescent="0.3">
      <c r="A26" s="31"/>
      <c r="B26" s="30"/>
      <c r="C26" s="131" t="s">
        <v>135</v>
      </c>
      <c r="D26" s="134"/>
      <c r="E26" s="51" t="s">
        <v>151</v>
      </c>
      <c r="F26" s="21">
        <v>412569.44</v>
      </c>
      <c r="G26" s="21">
        <v>223878.1</v>
      </c>
      <c r="H26" s="21">
        <v>223881.9</v>
      </c>
      <c r="I26" s="14">
        <f>SUM(G26:H26)</f>
        <v>447760</v>
      </c>
      <c r="J26" s="14">
        <f>[1]Sheet1!AD25</f>
        <v>543787</v>
      </c>
    </row>
    <row r="27" spans="1:10" ht="14.1" customHeight="1" x14ac:dyDescent="0.3">
      <c r="A27" s="31"/>
      <c r="B27" s="30"/>
      <c r="C27" s="131" t="s">
        <v>136</v>
      </c>
      <c r="D27" s="134"/>
      <c r="E27" s="51" t="s">
        <v>152</v>
      </c>
      <c r="F27" s="21">
        <v>18000</v>
      </c>
      <c r="G27" s="21">
        <v>9000</v>
      </c>
      <c r="H27" s="21">
        <v>9000</v>
      </c>
      <c r="I27" s="14">
        <f>SUM(G27:H27)</f>
        <v>18000</v>
      </c>
      <c r="J27" s="14">
        <f>[1]Sheet1!AD26</f>
        <v>21600</v>
      </c>
    </row>
    <row r="28" spans="1:10" ht="14.1" customHeight="1" x14ac:dyDescent="0.3">
      <c r="A28" s="31"/>
      <c r="B28" s="30"/>
      <c r="C28" s="131" t="s">
        <v>137</v>
      </c>
      <c r="D28" s="134"/>
      <c r="E28" s="51" t="s">
        <v>156</v>
      </c>
      <c r="F28" s="21">
        <v>46552.2</v>
      </c>
      <c r="G28" s="21">
        <v>26199.599999999999</v>
      </c>
      <c r="H28" s="21">
        <v>75088.399999999994</v>
      </c>
      <c r="I28" s="14">
        <f>SUM(G28:H28)</f>
        <v>101288</v>
      </c>
      <c r="J28" s="14">
        <f>[1]Sheet1!AD27</f>
        <v>87554</v>
      </c>
    </row>
    <row r="29" spans="1:10" ht="14.1" customHeight="1" x14ac:dyDescent="0.3">
      <c r="A29" s="31"/>
      <c r="B29" s="30"/>
      <c r="C29" s="131" t="s">
        <v>138</v>
      </c>
      <c r="D29" s="134"/>
      <c r="E29" s="51" t="s">
        <v>153</v>
      </c>
      <c r="F29" s="21">
        <v>12000</v>
      </c>
      <c r="G29" s="21">
        <v>6000</v>
      </c>
      <c r="H29" s="21">
        <v>6000</v>
      </c>
      <c r="I29" s="14">
        <f>SUM(G29:H29)</f>
        <v>12000</v>
      </c>
      <c r="J29" s="14">
        <f>[1]Sheet1!AD28</f>
        <v>14400</v>
      </c>
    </row>
    <row r="30" spans="1:10" ht="14.1" customHeight="1" x14ac:dyDescent="0.3">
      <c r="A30" s="31"/>
      <c r="B30" s="133" t="s">
        <v>6</v>
      </c>
      <c r="C30" s="134"/>
      <c r="E30" s="51" t="s">
        <v>157</v>
      </c>
      <c r="F30" s="14"/>
      <c r="G30" s="14"/>
      <c r="H30" s="14"/>
      <c r="I30" s="14"/>
      <c r="J30" s="14"/>
    </row>
    <row r="31" spans="1:10" ht="14.1" customHeight="1" x14ac:dyDescent="0.3">
      <c r="A31" s="31"/>
      <c r="B31" s="32"/>
      <c r="C31" s="132" t="s">
        <v>6</v>
      </c>
      <c r="D31" s="134"/>
      <c r="E31" s="51" t="s">
        <v>153</v>
      </c>
      <c r="F31" s="358">
        <f>SUM(F32:F33)</f>
        <v>50000</v>
      </c>
      <c r="G31" s="357">
        <v>0</v>
      </c>
      <c r="H31" s="357">
        <v>0</v>
      </c>
      <c r="I31" s="357">
        <v>0</v>
      </c>
      <c r="J31" s="357">
        <v>0</v>
      </c>
    </row>
    <row r="32" spans="1:10" ht="14.1" customHeight="1" x14ac:dyDescent="0.3">
      <c r="A32" s="31"/>
      <c r="B32" s="32"/>
      <c r="C32" s="1045" t="s">
        <v>234</v>
      </c>
      <c r="D32" s="1046"/>
      <c r="E32" s="51"/>
      <c r="F32" s="21">
        <v>50000</v>
      </c>
      <c r="G32" s="18">
        <v>0</v>
      </c>
      <c r="H32" s="21">
        <v>50000</v>
      </c>
      <c r="I32" s="21">
        <f>SUM(G32:H32)</f>
        <v>50000</v>
      </c>
      <c r="J32" s="21">
        <f>[1]Sheet1!$AD$31</f>
        <v>60000</v>
      </c>
    </row>
    <row r="33" spans="1:10" ht="14.1" customHeight="1" x14ac:dyDescent="0.3">
      <c r="A33" s="31"/>
      <c r="B33" s="32"/>
      <c r="C33" s="255" t="s">
        <v>292</v>
      </c>
      <c r="D33" s="254"/>
      <c r="E33" s="51"/>
      <c r="F33" s="21">
        <v>0</v>
      </c>
      <c r="G33" s="18"/>
      <c r="H33" s="18"/>
      <c r="I33" s="18"/>
      <c r="J33" s="18"/>
    </row>
    <row r="34" spans="1:10" ht="14.1" customHeight="1" x14ac:dyDescent="0.3">
      <c r="A34" s="31"/>
      <c r="B34" s="1028" t="s">
        <v>83</v>
      </c>
      <c r="C34" s="1028"/>
      <c r="D34" s="1029"/>
      <c r="E34" s="83"/>
      <c r="F34" s="17">
        <f>SUM(F11,F12,F13,F25,F31)</f>
        <v>5913720</v>
      </c>
      <c r="G34" s="17">
        <f t="shared" ref="G34:J34" si="3">SUM(G11,G12,G13,G25,G32)</f>
        <v>3126151.5</v>
      </c>
      <c r="H34" s="17">
        <f>SUM(H11,H12,H13,H25,H32)</f>
        <v>3300937.5</v>
      </c>
      <c r="I34" s="17">
        <f>SUM(I11,I12,I13,I25,I32)</f>
        <v>6427089</v>
      </c>
      <c r="J34" s="17">
        <f t="shared" si="3"/>
        <v>7772508</v>
      </c>
    </row>
    <row r="35" spans="1:10" ht="14.1" customHeight="1" x14ac:dyDescent="0.3">
      <c r="A35" s="184"/>
      <c r="B35" s="54"/>
      <c r="C35" s="54"/>
      <c r="D35" s="54"/>
      <c r="E35" s="28"/>
      <c r="F35" s="194"/>
      <c r="G35" s="194"/>
      <c r="H35" s="194"/>
      <c r="I35" s="194"/>
      <c r="J35" s="194"/>
    </row>
    <row r="36" spans="1:10" ht="14.1" customHeight="1" x14ac:dyDescent="0.3">
      <c r="A36" s="32"/>
      <c r="B36" s="259"/>
      <c r="C36" s="259"/>
      <c r="D36" s="259"/>
      <c r="E36" s="265"/>
      <c r="F36" s="57"/>
      <c r="G36" s="57"/>
      <c r="H36" s="57"/>
      <c r="I36" s="57"/>
      <c r="J36" s="57"/>
    </row>
    <row r="37" spans="1:10" ht="14.1" customHeight="1" x14ac:dyDescent="0.3">
      <c r="A37" s="32"/>
      <c r="B37" s="259"/>
      <c r="C37" s="259"/>
      <c r="D37" s="259"/>
      <c r="E37" s="265"/>
      <c r="F37" s="57"/>
      <c r="G37" s="57"/>
      <c r="H37" s="57"/>
      <c r="I37" s="57"/>
    </row>
    <row r="38" spans="1:10" ht="14.1" customHeight="1" x14ac:dyDescent="0.3">
      <c r="A38" s="32"/>
      <c r="B38" s="346"/>
      <c r="C38" s="346"/>
      <c r="D38" s="346"/>
      <c r="E38" s="349"/>
      <c r="F38" s="57"/>
      <c r="G38" s="57"/>
      <c r="H38" s="57"/>
      <c r="I38" s="57"/>
    </row>
    <row r="39" spans="1:10" ht="14.1" customHeight="1" x14ac:dyDescent="0.3">
      <c r="A39" s="32"/>
      <c r="B39" s="346"/>
      <c r="C39" s="346"/>
      <c r="D39" s="346"/>
      <c r="E39" s="349"/>
      <c r="F39" s="57"/>
      <c r="G39" s="57"/>
      <c r="H39" s="57"/>
      <c r="I39" s="57"/>
    </row>
    <row r="40" spans="1:10" s="410" customFormat="1" ht="14.1" customHeight="1" x14ac:dyDescent="0.3">
      <c r="A40" s="32"/>
      <c r="B40" s="466"/>
      <c r="C40" s="466"/>
      <c r="D40" s="466"/>
      <c r="E40" s="468"/>
      <c r="F40" s="57"/>
      <c r="G40" s="57"/>
      <c r="H40" s="57"/>
      <c r="I40" s="57"/>
    </row>
    <row r="41" spans="1:10" s="410" customFormat="1" ht="14.1" customHeight="1" x14ac:dyDescent="0.3">
      <c r="A41" s="32"/>
      <c r="B41" s="654"/>
      <c r="C41" s="654"/>
      <c r="D41" s="654"/>
      <c r="E41" s="651"/>
      <c r="F41" s="57"/>
      <c r="G41" s="57"/>
      <c r="H41" s="57"/>
      <c r="I41" s="57"/>
    </row>
    <row r="42" spans="1:10" s="410" customFormat="1" ht="14.1" customHeight="1" x14ac:dyDescent="0.3">
      <c r="A42" s="32"/>
      <c r="B42" s="580"/>
      <c r="C42" s="580"/>
      <c r="D42" s="580"/>
      <c r="E42" s="583"/>
      <c r="F42" s="57"/>
      <c r="G42" s="57"/>
      <c r="H42" s="57"/>
      <c r="I42" s="57"/>
    </row>
    <row r="43" spans="1:10" s="479" customFormat="1" ht="12" customHeight="1" thickBot="1" x14ac:dyDescent="0.35">
      <c r="A43" s="474" t="s">
        <v>485</v>
      </c>
      <c r="B43" s="475"/>
      <c r="C43" s="475"/>
      <c r="D43" s="475"/>
      <c r="E43" s="476"/>
      <c r="F43" s="477"/>
      <c r="G43" s="477"/>
      <c r="H43" s="477"/>
      <c r="I43" s="477"/>
      <c r="J43" s="478" t="s">
        <v>487</v>
      </c>
    </row>
    <row r="44" spans="1:10" s="479" customFormat="1" ht="12" customHeight="1" thickBot="1" x14ac:dyDescent="0.25">
      <c r="A44" s="480"/>
      <c r="B44" s="481"/>
      <c r="C44" s="481"/>
      <c r="D44" s="481"/>
      <c r="E44" s="482"/>
      <c r="F44" s="483"/>
      <c r="G44" s="1134" t="s">
        <v>19</v>
      </c>
      <c r="H44" s="1134"/>
      <c r="I44" s="1134"/>
      <c r="J44" s="1122" t="s">
        <v>24</v>
      </c>
    </row>
    <row r="45" spans="1:10" s="479" customFormat="1" ht="12" customHeight="1" x14ac:dyDescent="0.2">
      <c r="A45" s="1128" t="s">
        <v>1</v>
      </c>
      <c r="B45" s="1129"/>
      <c r="C45" s="1129"/>
      <c r="D45" s="1130"/>
      <c r="E45" s="1124" t="s">
        <v>16</v>
      </c>
      <c r="F45" s="484" t="s">
        <v>17</v>
      </c>
      <c r="G45" s="1126" t="s">
        <v>18</v>
      </c>
      <c r="H45" s="1126" t="s">
        <v>23</v>
      </c>
      <c r="I45" s="1126" t="s">
        <v>22</v>
      </c>
      <c r="J45" s="1123"/>
    </row>
    <row r="46" spans="1:10" s="479" customFormat="1" ht="12" customHeight="1" thickBot="1" x14ac:dyDescent="0.25">
      <c r="A46" s="1131"/>
      <c r="B46" s="1132"/>
      <c r="C46" s="1132"/>
      <c r="D46" s="1133"/>
      <c r="E46" s="1125"/>
      <c r="F46" s="485" t="s">
        <v>18</v>
      </c>
      <c r="G46" s="1127"/>
      <c r="H46" s="1127"/>
      <c r="I46" s="1127"/>
      <c r="J46" s="485" t="s">
        <v>25</v>
      </c>
    </row>
    <row r="47" spans="1:10" s="479" customFormat="1" ht="12" customHeight="1" x14ac:dyDescent="0.3">
      <c r="A47" s="486" t="s">
        <v>7</v>
      </c>
      <c r="B47" s="487"/>
      <c r="C47" s="488"/>
      <c r="D47" s="489"/>
      <c r="E47" s="490"/>
      <c r="F47" s="491"/>
      <c r="G47" s="491"/>
      <c r="H47" s="491"/>
      <c r="I47" s="491"/>
      <c r="J47" s="491"/>
    </row>
    <row r="48" spans="1:10" s="479" customFormat="1" ht="12" customHeight="1" x14ac:dyDescent="0.3">
      <c r="A48" s="486"/>
      <c r="B48" s="1043" t="s">
        <v>8</v>
      </c>
      <c r="C48" s="1043"/>
      <c r="D48" s="1044"/>
      <c r="E48" s="492" t="s">
        <v>117</v>
      </c>
      <c r="F48" s="491"/>
      <c r="G48" s="491"/>
      <c r="H48" s="491"/>
      <c r="I48" s="491"/>
      <c r="J48" s="493"/>
    </row>
    <row r="49" spans="1:10" s="479" customFormat="1" ht="12" customHeight="1" x14ac:dyDescent="0.3">
      <c r="A49" s="486"/>
      <c r="B49" s="469"/>
      <c r="C49" s="1043" t="s">
        <v>8</v>
      </c>
      <c r="D49" s="1044"/>
      <c r="E49" s="492" t="s">
        <v>110</v>
      </c>
      <c r="F49" s="495">
        <v>247223</v>
      </c>
      <c r="G49" s="495">
        <v>131586</v>
      </c>
      <c r="H49" s="495">
        <v>68414</v>
      </c>
      <c r="I49" s="491">
        <f>SUM(G49:H49)</f>
        <v>200000</v>
      </c>
      <c r="J49" s="491">
        <v>250000</v>
      </c>
    </row>
    <row r="50" spans="1:10" s="479" customFormat="1" ht="12" customHeight="1" x14ac:dyDescent="0.3">
      <c r="A50" s="486"/>
      <c r="B50" s="1043" t="s">
        <v>9</v>
      </c>
      <c r="C50" s="1043"/>
      <c r="D50" s="1044"/>
      <c r="E50" s="492" t="s">
        <v>118</v>
      </c>
      <c r="F50" s="495"/>
      <c r="G50" s="495"/>
      <c r="H50" s="495"/>
      <c r="I50" s="491"/>
      <c r="J50" s="493"/>
    </row>
    <row r="51" spans="1:10" s="479" customFormat="1" ht="12" customHeight="1" x14ac:dyDescent="0.3">
      <c r="A51" s="486"/>
      <c r="B51" s="469"/>
      <c r="C51" s="1043" t="s">
        <v>46</v>
      </c>
      <c r="D51" s="1044"/>
      <c r="E51" s="492" t="s">
        <v>111</v>
      </c>
      <c r="F51" s="495">
        <v>0</v>
      </c>
      <c r="G51" s="495">
        <v>0</v>
      </c>
      <c r="H51" s="495">
        <v>150000</v>
      </c>
      <c r="I51" s="491">
        <f t="shared" ref="I51:I59" si="4">SUM(G51:H51)</f>
        <v>150000</v>
      </c>
      <c r="J51" s="491">
        <v>200000</v>
      </c>
    </row>
    <row r="52" spans="1:10" s="479" customFormat="1" ht="12" customHeight="1" x14ac:dyDescent="0.3">
      <c r="A52" s="486"/>
      <c r="B52" s="1043" t="s">
        <v>10</v>
      </c>
      <c r="C52" s="1043"/>
      <c r="D52" s="1044"/>
      <c r="E52" s="492" t="s">
        <v>119</v>
      </c>
      <c r="F52" s="496"/>
      <c r="G52" s="496"/>
      <c r="H52" s="496"/>
      <c r="I52" s="494">
        <f t="shared" si="4"/>
        <v>0</v>
      </c>
      <c r="J52" s="494">
        <v>0</v>
      </c>
    </row>
    <row r="53" spans="1:10" s="479" customFormat="1" ht="12" customHeight="1" x14ac:dyDescent="0.3">
      <c r="A53" s="486"/>
      <c r="B53" s="469"/>
      <c r="C53" s="1043" t="s">
        <v>34</v>
      </c>
      <c r="D53" s="1044"/>
      <c r="E53" s="492" t="s">
        <v>112</v>
      </c>
      <c r="F53" s="495">
        <v>82059.47</v>
      </c>
      <c r="G53" s="495">
        <v>80541</v>
      </c>
      <c r="H53" s="495">
        <v>19459</v>
      </c>
      <c r="I53" s="491">
        <f t="shared" si="4"/>
        <v>100000</v>
      </c>
      <c r="J53" s="491">
        <v>150000</v>
      </c>
    </row>
    <row r="54" spans="1:10" s="479" customFormat="1" ht="12" customHeight="1" x14ac:dyDescent="0.3">
      <c r="A54" s="486"/>
      <c r="B54" s="469"/>
      <c r="C54" s="1043" t="s">
        <v>200</v>
      </c>
      <c r="D54" s="1044"/>
      <c r="E54" s="492" t="s">
        <v>201</v>
      </c>
      <c r="F54" s="495">
        <v>533722.17000000004</v>
      </c>
      <c r="G54" s="495">
        <v>196683.66</v>
      </c>
      <c r="H54" s="495">
        <v>43316.34</v>
      </c>
      <c r="I54" s="491">
        <f t="shared" si="4"/>
        <v>240000</v>
      </c>
      <c r="J54" s="491">
        <v>300000</v>
      </c>
    </row>
    <row r="55" spans="1:10" s="479" customFormat="1" ht="12" customHeight="1" x14ac:dyDescent="0.3">
      <c r="A55" s="486"/>
      <c r="B55" s="469"/>
      <c r="C55" s="1062" t="s">
        <v>184</v>
      </c>
      <c r="D55" s="1044"/>
      <c r="E55" s="492" t="s">
        <v>113</v>
      </c>
      <c r="F55" s="495">
        <v>60097.91</v>
      </c>
      <c r="G55" s="495">
        <v>10500</v>
      </c>
      <c r="H55" s="495">
        <v>89500</v>
      </c>
      <c r="I55" s="491">
        <f t="shared" si="4"/>
        <v>100000</v>
      </c>
      <c r="J55" s="491">
        <v>350000</v>
      </c>
    </row>
    <row r="56" spans="1:10" s="479" customFormat="1" ht="12" customHeight="1" x14ac:dyDescent="0.3">
      <c r="A56" s="486"/>
      <c r="B56" s="645"/>
      <c r="C56" s="647" t="s">
        <v>684</v>
      </c>
      <c r="D56" s="646"/>
      <c r="E56" s="492" t="s">
        <v>866</v>
      </c>
      <c r="F56" s="495"/>
      <c r="G56" s="495"/>
      <c r="H56" s="495"/>
      <c r="I56" s="491"/>
      <c r="J56" s="491">
        <v>10000</v>
      </c>
    </row>
    <row r="57" spans="1:10" s="479" customFormat="1" ht="12" customHeight="1" x14ac:dyDescent="0.3">
      <c r="A57" s="486"/>
      <c r="B57" s="541"/>
      <c r="C57" s="545" t="s">
        <v>531</v>
      </c>
      <c r="D57" s="542"/>
      <c r="E57" s="492"/>
      <c r="F57" s="495">
        <v>0</v>
      </c>
      <c r="G57" s="495">
        <v>0</v>
      </c>
      <c r="H57" s="495">
        <v>0</v>
      </c>
      <c r="I57" s="491">
        <f t="shared" si="4"/>
        <v>0</v>
      </c>
      <c r="J57" s="491">
        <v>60000</v>
      </c>
    </row>
    <row r="58" spans="1:10" s="479" customFormat="1" ht="12" customHeight="1" x14ac:dyDescent="0.3">
      <c r="A58" s="486"/>
      <c r="B58" s="1043" t="s">
        <v>69</v>
      </c>
      <c r="C58" s="1043"/>
      <c r="D58" s="1044"/>
      <c r="E58" s="492" t="s">
        <v>121</v>
      </c>
      <c r="F58" s="496"/>
      <c r="G58" s="496"/>
      <c r="H58" s="496"/>
      <c r="I58" s="494">
        <f t="shared" si="4"/>
        <v>0</v>
      </c>
      <c r="J58" s="494">
        <v>0</v>
      </c>
    </row>
    <row r="59" spans="1:10" s="479" customFormat="1" ht="12" customHeight="1" x14ac:dyDescent="0.3">
      <c r="A59" s="486"/>
      <c r="B59" s="469"/>
      <c r="C59" s="1043" t="s">
        <v>196</v>
      </c>
      <c r="D59" s="1044"/>
      <c r="E59" s="492" t="s">
        <v>197</v>
      </c>
      <c r="F59" s="495">
        <v>0</v>
      </c>
      <c r="G59" s="495">
        <v>0</v>
      </c>
      <c r="H59" s="495">
        <v>2000</v>
      </c>
      <c r="I59" s="491">
        <f t="shared" si="4"/>
        <v>2000</v>
      </c>
      <c r="J59" s="491">
        <v>2000</v>
      </c>
    </row>
    <row r="60" spans="1:10" s="479" customFormat="1" ht="12" customHeight="1" x14ac:dyDescent="0.3">
      <c r="A60" s="486"/>
      <c r="B60" s="469"/>
      <c r="C60" s="1043" t="s">
        <v>108</v>
      </c>
      <c r="D60" s="1044"/>
      <c r="E60" s="492" t="s">
        <v>116</v>
      </c>
      <c r="F60" s="495">
        <v>17596</v>
      </c>
      <c r="G60" s="495">
        <v>7000</v>
      </c>
      <c r="H60" s="495">
        <v>14100</v>
      </c>
      <c r="I60" s="491">
        <f>SUM(G60:H60)</f>
        <v>21100</v>
      </c>
      <c r="J60" s="491">
        <v>62000</v>
      </c>
    </row>
    <row r="61" spans="1:10" s="479" customFormat="1" ht="12" customHeight="1" x14ac:dyDescent="0.3">
      <c r="A61" s="486"/>
      <c r="B61" s="469"/>
      <c r="C61" s="469" t="s">
        <v>95</v>
      </c>
      <c r="D61" s="470"/>
      <c r="E61" s="492" t="s">
        <v>115</v>
      </c>
      <c r="F61" s="495">
        <v>11604</v>
      </c>
      <c r="G61" s="495">
        <v>7500</v>
      </c>
      <c r="H61" s="495">
        <v>13000</v>
      </c>
      <c r="I61" s="491">
        <f>SUM(G61:H61)</f>
        <v>20500</v>
      </c>
      <c r="J61" s="491">
        <v>50000</v>
      </c>
    </row>
    <row r="62" spans="1:10" s="479" customFormat="1" ht="12" customHeight="1" x14ac:dyDescent="0.3">
      <c r="A62" s="486"/>
      <c r="B62" s="1062" t="s">
        <v>54</v>
      </c>
      <c r="C62" s="1062"/>
      <c r="D62" s="1044"/>
      <c r="E62" s="492" t="s">
        <v>158</v>
      </c>
      <c r="F62" s="495"/>
      <c r="G62" s="495"/>
      <c r="H62" s="495"/>
      <c r="I62" s="491"/>
      <c r="J62" s="491"/>
    </row>
    <row r="63" spans="1:10" s="479" customFormat="1" ht="12" customHeight="1" x14ac:dyDescent="0.3">
      <c r="A63" s="486"/>
      <c r="B63" s="471"/>
      <c r="C63" s="1062" t="s">
        <v>202</v>
      </c>
      <c r="D63" s="1044"/>
      <c r="E63" s="492" t="s">
        <v>161</v>
      </c>
      <c r="F63" s="495">
        <v>0</v>
      </c>
      <c r="G63" s="495">
        <v>3600</v>
      </c>
      <c r="H63" s="495">
        <v>346400</v>
      </c>
      <c r="I63" s="491">
        <v>300000</v>
      </c>
      <c r="J63" s="491">
        <v>400000</v>
      </c>
    </row>
    <row r="64" spans="1:10" s="479" customFormat="1" ht="12" customHeight="1" x14ac:dyDescent="0.3">
      <c r="A64" s="486"/>
      <c r="B64" s="1043" t="s">
        <v>13</v>
      </c>
      <c r="C64" s="1043"/>
      <c r="D64" s="1044"/>
      <c r="E64" s="492" t="s">
        <v>162</v>
      </c>
      <c r="F64" s="496"/>
      <c r="G64" s="496"/>
      <c r="H64" s="496"/>
      <c r="I64" s="494">
        <f t="shared" ref="I64" si="5">SUM(G64:H64)</f>
        <v>0</v>
      </c>
      <c r="J64" s="494">
        <v>0</v>
      </c>
    </row>
    <row r="65" spans="1:10" s="479" customFormat="1" ht="12" customHeight="1" x14ac:dyDescent="0.3">
      <c r="A65" s="486"/>
      <c r="B65" s="469"/>
      <c r="C65" s="1062" t="s">
        <v>203</v>
      </c>
      <c r="D65" s="1044"/>
      <c r="E65" s="492" t="s">
        <v>204</v>
      </c>
      <c r="F65" s="495">
        <v>0</v>
      </c>
      <c r="G65" s="495">
        <v>0</v>
      </c>
      <c r="H65" s="495">
        <v>0</v>
      </c>
      <c r="I65" s="491">
        <f t="shared" ref="I65:I97" si="6">SUM(G65:H65)</f>
        <v>0</v>
      </c>
      <c r="J65" s="491">
        <v>0</v>
      </c>
    </row>
    <row r="66" spans="1:10" s="479" customFormat="1" ht="12" customHeight="1" x14ac:dyDescent="0.3">
      <c r="A66" s="486"/>
      <c r="B66" s="631"/>
      <c r="C66" s="658" t="s">
        <v>631</v>
      </c>
      <c r="D66" s="632"/>
      <c r="E66" s="492" t="s">
        <v>164</v>
      </c>
      <c r="F66" s="495">
        <v>0</v>
      </c>
      <c r="G66" s="495">
        <v>0</v>
      </c>
      <c r="H66" s="495">
        <v>0</v>
      </c>
      <c r="I66" s="491">
        <f>SUM(G66:H66)</f>
        <v>0</v>
      </c>
      <c r="J66" s="491">
        <v>30000</v>
      </c>
    </row>
    <row r="67" spans="1:10" s="479" customFormat="1" ht="12" customHeight="1" x14ac:dyDescent="0.3">
      <c r="A67" s="486"/>
      <c r="B67" s="469"/>
      <c r="C67" s="471" t="s">
        <v>400</v>
      </c>
      <c r="D67" s="470"/>
      <c r="E67" s="492" t="s">
        <v>164</v>
      </c>
      <c r="F67" s="495">
        <v>203594</v>
      </c>
      <c r="G67" s="495">
        <v>9500</v>
      </c>
      <c r="H67" s="495">
        <v>240500</v>
      </c>
      <c r="I67" s="491">
        <f t="shared" si="6"/>
        <v>250000</v>
      </c>
      <c r="J67" s="491">
        <v>350000</v>
      </c>
    </row>
    <row r="68" spans="1:10" s="479" customFormat="1" ht="12" customHeight="1" x14ac:dyDescent="0.3">
      <c r="A68" s="486"/>
      <c r="B68" s="1043" t="s">
        <v>71</v>
      </c>
      <c r="C68" s="1043"/>
      <c r="D68" s="1044"/>
      <c r="E68" s="492" t="s">
        <v>168</v>
      </c>
      <c r="F68" s="495">
        <v>0</v>
      </c>
      <c r="G68" s="496">
        <v>0</v>
      </c>
      <c r="H68" s="496">
        <v>0</v>
      </c>
      <c r="I68" s="496">
        <v>0</v>
      </c>
      <c r="J68" s="496">
        <v>0</v>
      </c>
    </row>
    <row r="69" spans="1:10" s="479" customFormat="1" ht="12" customHeight="1" x14ac:dyDescent="0.3">
      <c r="A69" s="486"/>
      <c r="B69" s="634"/>
      <c r="C69" s="634" t="s">
        <v>632</v>
      </c>
      <c r="D69" s="632"/>
      <c r="E69" s="492"/>
      <c r="F69" s="495">
        <v>0</v>
      </c>
      <c r="G69" s="495">
        <v>0</v>
      </c>
      <c r="H69" s="495">
        <v>0</v>
      </c>
      <c r="I69" s="491">
        <v>0</v>
      </c>
      <c r="J69" s="491">
        <v>30000</v>
      </c>
    </row>
    <row r="70" spans="1:10" s="479" customFormat="1" ht="12" customHeight="1" x14ac:dyDescent="0.3">
      <c r="A70" s="486"/>
      <c r="B70" s="469"/>
      <c r="C70" s="1043" t="s">
        <v>261</v>
      </c>
      <c r="D70" s="1044"/>
      <c r="E70" s="492" t="s">
        <v>263</v>
      </c>
      <c r="F70" s="495">
        <v>67500</v>
      </c>
      <c r="G70" s="495">
        <v>119104.56</v>
      </c>
      <c r="H70" s="495">
        <v>895.44</v>
      </c>
      <c r="I70" s="491">
        <f t="shared" si="6"/>
        <v>120000</v>
      </c>
      <c r="J70" s="491">
        <v>80000</v>
      </c>
    </row>
    <row r="71" spans="1:10" s="479" customFormat="1" ht="12" customHeight="1" x14ac:dyDescent="0.3">
      <c r="A71" s="486"/>
      <c r="B71" s="469"/>
      <c r="C71" s="1043" t="s">
        <v>262</v>
      </c>
      <c r="D71" s="1044"/>
      <c r="E71" s="492" t="s">
        <v>175</v>
      </c>
      <c r="F71" s="495">
        <v>0</v>
      </c>
      <c r="G71" s="495">
        <v>0</v>
      </c>
      <c r="H71" s="495">
        <v>0</v>
      </c>
      <c r="I71" s="491">
        <f t="shared" si="6"/>
        <v>0</v>
      </c>
      <c r="J71" s="491">
        <v>0</v>
      </c>
    </row>
    <row r="72" spans="1:10" s="479" customFormat="1" ht="12" customHeight="1" x14ac:dyDescent="0.3">
      <c r="A72" s="486"/>
      <c r="B72" s="469"/>
      <c r="C72" s="563" t="s">
        <v>532</v>
      </c>
      <c r="D72" s="564"/>
      <c r="E72" s="492" t="s">
        <v>270</v>
      </c>
      <c r="F72" s="495">
        <v>46720</v>
      </c>
      <c r="G72" s="495">
        <v>0</v>
      </c>
      <c r="H72" s="495">
        <v>0</v>
      </c>
      <c r="I72" s="491">
        <f t="shared" si="6"/>
        <v>0</v>
      </c>
      <c r="J72" s="491">
        <v>0</v>
      </c>
    </row>
    <row r="73" spans="1:10" s="479" customFormat="1" ht="12" customHeight="1" x14ac:dyDescent="0.3">
      <c r="A73" s="486"/>
      <c r="B73" s="541"/>
      <c r="C73" s="541"/>
      <c r="D73" s="542" t="s">
        <v>533</v>
      </c>
      <c r="E73" s="492" t="s">
        <v>271</v>
      </c>
      <c r="F73" s="495">
        <v>0</v>
      </c>
      <c r="G73" s="495">
        <v>0</v>
      </c>
      <c r="H73" s="495">
        <v>25000</v>
      </c>
      <c r="I73" s="491">
        <f t="shared" si="6"/>
        <v>25000</v>
      </c>
      <c r="J73" s="491">
        <v>25000</v>
      </c>
    </row>
    <row r="74" spans="1:10" s="479" customFormat="1" ht="12" customHeight="1" x14ac:dyDescent="0.3">
      <c r="A74" s="486"/>
      <c r="B74" s="631"/>
      <c r="C74" s="631"/>
      <c r="D74" s="632" t="s">
        <v>644</v>
      </c>
      <c r="E74" s="492" t="s">
        <v>272</v>
      </c>
      <c r="F74" s="495"/>
      <c r="G74" s="495"/>
      <c r="H74" s="495"/>
      <c r="I74" s="491"/>
      <c r="J74" s="491">
        <v>25000</v>
      </c>
    </row>
    <row r="75" spans="1:10" s="479" customFormat="1" ht="12" customHeight="1" x14ac:dyDescent="0.3">
      <c r="A75" s="486"/>
      <c r="B75" s="541"/>
      <c r="C75" s="541"/>
      <c r="D75" s="542" t="s">
        <v>534</v>
      </c>
      <c r="E75" s="492" t="s">
        <v>273</v>
      </c>
      <c r="F75" s="495">
        <v>0</v>
      </c>
      <c r="G75" s="495">
        <v>0</v>
      </c>
      <c r="H75" s="495">
        <v>25000</v>
      </c>
      <c r="I75" s="491">
        <f t="shared" si="6"/>
        <v>25000</v>
      </c>
      <c r="J75" s="491">
        <v>25000</v>
      </c>
    </row>
    <row r="76" spans="1:10" s="479" customFormat="1" ht="12" customHeight="1" x14ac:dyDescent="0.3">
      <c r="A76" s="486"/>
      <c r="B76" s="541"/>
      <c r="C76" s="541"/>
      <c r="D76" s="542" t="s">
        <v>535</v>
      </c>
      <c r="E76" s="492" t="s">
        <v>274</v>
      </c>
      <c r="F76" s="495">
        <v>0</v>
      </c>
      <c r="G76" s="495">
        <v>48990</v>
      </c>
      <c r="H76" s="495">
        <v>1010</v>
      </c>
      <c r="I76" s="491">
        <f t="shared" si="6"/>
        <v>50000</v>
      </c>
      <c r="J76" s="491">
        <v>25000</v>
      </c>
    </row>
    <row r="77" spans="1:10" s="479" customFormat="1" ht="12" customHeight="1" x14ac:dyDescent="0.3">
      <c r="A77" s="486"/>
      <c r="B77" s="631"/>
      <c r="C77" s="631"/>
      <c r="D77" s="631" t="s">
        <v>633</v>
      </c>
      <c r="E77" s="492" t="s">
        <v>275</v>
      </c>
      <c r="F77" s="495">
        <v>0</v>
      </c>
      <c r="G77" s="495">
        <v>0</v>
      </c>
      <c r="H77" s="495">
        <v>0</v>
      </c>
      <c r="I77" s="491">
        <f t="shared" si="6"/>
        <v>0</v>
      </c>
      <c r="J77" s="491">
        <v>25000</v>
      </c>
    </row>
    <row r="78" spans="1:10" s="479" customFormat="1" ht="12" customHeight="1" x14ac:dyDescent="0.3">
      <c r="A78" s="486"/>
      <c r="B78" s="631"/>
      <c r="C78" s="631"/>
      <c r="D78" s="631" t="s">
        <v>634</v>
      </c>
      <c r="E78" s="492" t="s">
        <v>325</v>
      </c>
      <c r="F78" s="495">
        <v>0</v>
      </c>
      <c r="G78" s="495">
        <v>0</v>
      </c>
      <c r="H78" s="495">
        <v>0</v>
      </c>
      <c r="I78" s="491">
        <f t="shared" si="6"/>
        <v>0</v>
      </c>
      <c r="J78" s="491">
        <v>10000</v>
      </c>
    </row>
    <row r="79" spans="1:10" s="479" customFormat="1" ht="12" customHeight="1" x14ac:dyDescent="0.3">
      <c r="A79" s="486"/>
      <c r="B79" s="469"/>
      <c r="C79" s="469"/>
      <c r="D79" s="545" t="s">
        <v>306</v>
      </c>
      <c r="E79" s="492" t="s">
        <v>326</v>
      </c>
      <c r="F79" s="495">
        <v>25000</v>
      </c>
      <c r="G79" s="495">
        <v>0</v>
      </c>
      <c r="H79" s="495">
        <v>25000</v>
      </c>
      <c r="I79" s="491">
        <f t="shared" si="6"/>
        <v>25000</v>
      </c>
      <c r="J79" s="491">
        <v>25000</v>
      </c>
    </row>
    <row r="80" spans="1:10" s="479" customFormat="1" ht="12" customHeight="1" x14ac:dyDescent="0.3">
      <c r="A80" s="486"/>
      <c r="B80" s="469"/>
      <c r="C80" s="469"/>
      <c r="D80" s="545" t="s">
        <v>307</v>
      </c>
      <c r="E80" s="492" t="s">
        <v>327</v>
      </c>
      <c r="F80" s="495">
        <v>25000</v>
      </c>
      <c r="G80" s="495">
        <v>0</v>
      </c>
      <c r="H80" s="495">
        <v>25000</v>
      </c>
      <c r="I80" s="491">
        <f t="shared" si="6"/>
        <v>25000</v>
      </c>
      <c r="J80" s="491">
        <v>25000</v>
      </c>
    </row>
    <row r="81" spans="1:10" s="479" customFormat="1" ht="12" customHeight="1" x14ac:dyDescent="0.3">
      <c r="A81" s="486"/>
      <c r="B81" s="652"/>
      <c r="C81" s="652"/>
      <c r="D81" s="652" t="s">
        <v>308</v>
      </c>
      <c r="E81" s="492" t="s">
        <v>328</v>
      </c>
      <c r="F81" s="495"/>
      <c r="G81" s="495">
        <v>281694</v>
      </c>
      <c r="H81" s="495">
        <v>18306</v>
      </c>
      <c r="I81" s="491">
        <f t="shared" si="6"/>
        <v>300000</v>
      </c>
      <c r="J81" s="491">
        <v>300000</v>
      </c>
    </row>
    <row r="82" spans="1:10" s="479" customFormat="1" ht="12" customHeight="1" x14ac:dyDescent="0.3">
      <c r="A82" s="486"/>
      <c r="B82" s="652"/>
      <c r="C82" s="652"/>
      <c r="D82" s="652" t="s">
        <v>309</v>
      </c>
      <c r="E82" s="492" t="s">
        <v>329</v>
      </c>
      <c r="F82" s="495">
        <v>287522.34000000003</v>
      </c>
      <c r="G82" s="495">
        <v>298116.5</v>
      </c>
      <c r="H82" s="495">
        <v>1883.5</v>
      </c>
      <c r="I82" s="491">
        <f t="shared" si="6"/>
        <v>300000</v>
      </c>
      <c r="J82" s="491">
        <v>300000</v>
      </c>
    </row>
    <row r="83" spans="1:10" s="479" customFormat="1" ht="12" customHeight="1" x14ac:dyDescent="0.3">
      <c r="A83" s="486"/>
      <c r="B83" s="652"/>
      <c r="C83" s="652"/>
      <c r="D83" s="652" t="s">
        <v>310</v>
      </c>
      <c r="E83" s="492" t="s">
        <v>330</v>
      </c>
      <c r="F83" s="495"/>
      <c r="G83" s="495">
        <v>0</v>
      </c>
      <c r="H83" s="495">
        <v>50000</v>
      </c>
      <c r="I83" s="491">
        <f t="shared" si="6"/>
        <v>50000</v>
      </c>
      <c r="J83" s="491">
        <v>0</v>
      </c>
    </row>
    <row r="84" spans="1:10" s="479" customFormat="1" ht="12" customHeight="1" x14ac:dyDescent="0.3">
      <c r="A84" s="486"/>
      <c r="B84" s="652"/>
      <c r="C84" s="652"/>
      <c r="D84" s="652" t="s">
        <v>635</v>
      </c>
      <c r="E84" s="492" t="s">
        <v>410</v>
      </c>
      <c r="F84" s="495">
        <v>0</v>
      </c>
      <c r="G84" s="495">
        <v>0</v>
      </c>
      <c r="H84" s="495">
        <v>0</v>
      </c>
      <c r="I84" s="491">
        <f t="shared" si="6"/>
        <v>0</v>
      </c>
      <c r="J84" s="491">
        <v>25000</v>
      </c>
    </row>
    <row r="85" spans="1:10" s="479" customFormat="1" ht="12" customHeight="1" x14ac:dyDescent="0.3">
      <c r="A85" s="486"/>
      <c r="B85" s="652"/>
      <c r="C85" s="652"/>
      <c r="D85" s="652" t="s">
        <v>636</v>
      </c>
      <c r="E85" s="492" t="s">
        <v>350</v>
      </c>
      <c r="F85" s="495">
        <v>0</v>
      </c>
      <c r="G85" s="495">
        <v>0</v>
      </c>
      <c r="H85" s="495">
        <v>0</v>
      </c>
      <c r="I85" s="491">
        <f t="shared" si="6"/>
        <v>0</v>
      </c>
      <c r="J85" s="491">
        <v>25000</v>
      </c>
    </row>
    <row r="86" spans="1:10" s="479" customFormat="1" ht="12" customHeight="1" x14ac:dyDescent="0.3">
      <c r="A86" s="486"/>
      <c r="B86" s="652"/>
      <c r="C86" s="652"/>
      <c r="D86" s="652" t="s">
        <v>640</v>
      </c>
      <c r="E86" s="492" t="s">
        <v>411</v>
      </c>
      <c r="F86" s="495">
        <v>0</v>
      </c>
      <c r="G86" s="495">
        <v>0</v>
      </c>
      <c r="H86" s="495">
        <v>0</v>
      </c>
      <c r="I86" s="491">
        <f t="shared" si="6"/>
        <v>0</v>
      </c>
      <c r="J86" s="491">
        <v>25000</v>
      </c>
    </row>
    <row r="87" spans="1:10" s="479" customFormat="1" ht="12" customHeight="1" x14ac:dyDescent="0.3">
      <c r="A87" s="486"/>
      <c r="B87" s="652"/>
      <c r="C87" s="652"/>
      <c r="D87" s="652" t="s">
        <v>637</v>
      </c>
      <c r="E87" s="492" t="s">
        <v>412</v>
      </c>
      <c r="F87" s="495">
        <v>0</v>
      </c>
      <c r="G87" s="495">
        <v>25000</v>
      </c>
      <c r="H87" s="495">
        <v>125000</v>
      </c>
      <c r="I87" s="491">
        <f>SUM(G87:H87)</f>
        <v>150000</v>
      </c>
      <c r="J87" s="565">
        <v>100000</v>
      </c>
    </row>
    <row r="88" spans="1:10" s="479" customFormat="1" ht="12" customHeight="1" x14ac:dyDescent="0.3">
      <c r="A88" s="516"/>
      <c r="B88" s="517"/>
      <c r="C88" s="517"/>
      <c r="D88" s="517" t="s">
        <v>638</v>
      </c>
      <c r="E88" s="492" t="s">
        <v>481</v>
      </c>
      <c r="F88" s="575">
        <v>0</v>
      </c>
      <c r="G88" s="575">
        <v>0</v>
      </c>
      <c r="H88" s="575">
        <v>0</v>
      </c>
      <c r="I88" s="518">
        <f>SUM(G88:H88)</f>
        <v>0</v>
      </c>
      <c r="J88" s="660">
        <v>25000</v>
      </c>
    </row>
    <row r="89" spans="1:10" s="479" customFormat="1" ht="12" customHeight="1" x14ac:dyDescent="0.3">
      <c r="A89" s="661"/>
      <c r="B89" s="662"/>
      <c r="C89" s="662"/>
      <c r="D89" s="662"/>
      <c r="E89" s="663"/>
      <c r="F89" s="664"/>
      <c r="G89" s="664"/>
      <c r="H89" s="664"/>
      <c r="I89" s="665"/>
      <c r="J89" s="666"/>
    </row>
    <row r="90" spans="1:10" s="435" customFormat="1" ht="10.15" customHeight="1" x14ac:dyDescent="0.2">
      <c r="A90" s="434"/>
      <c r="B90" s="472"/>
      <c r="C90" s="472"/>
      <c r="D90" s="472"/>
      <c r="E90" s="510"/>
      <c r="F90" s="511"/>
      <c r="G90" s="511"/>
      <c r="H90" s="512"/>
      <c r="I90" s="511"/>
      <c r="J90" s="513"/>
    </row>
    <row r="91" spans="1:10" s="488" customFormat="1" ht="12" customHeight="1" thickBot="1" x14ac:dyDescent="0.35">
      <c r="A91" s="514" t="s">
        <v>485</v>
      </c>
      <c r="B91" s="657"/>
      <c r="C91" s="657"/>
      <c r="D91" s="657"/>
      <c r="E91" s="476"/>
      <c r="F91" s="477"/>
      <c r="G91" s="477"/>
      <c r="H91" s="477"/>
      <c r="I91" s="477"/>
      <c r="J91" s="515" t="s">
        <v>486</v>
      </c>
    </row>
    <row r="92" spans="1:10" s="479" customFormat="1" ht="12" customHeight="1" thickBot="1" x14ac:dyDescent="0.25">
      <c r="A92" s="480"/>
      <c r="B92" s="481"/>
      <c r="C92" s="481"/>
      <c r="D92" s="481"/>
      <c r="E92" s="482"/>
      <c r="F92" s="655"/>
      <c r="G92" s="1134" t="s">
        <v>19</v>
      </c>
      <c r="H92" s="1134"/>
      <c r="I92" s="1134"/>
      <c r="J92" s="1122" t="s">
        <v>24</v>
      </c>
    </row>
    <row r="93" spans="1:10" s="479" customFormat="1" ht="12" customHeight="1" x14ac:dyDescent="0.2">
      <c r="A93" s="1128" t="s">
        <v>1</v>
      </c>
      <c r="B93" s="1129"/>
      <c r="C93" s="1129"/>
      <c r="D93" s="1130"/>
      <c r="E93" s="1124" t="s">
        <v>16</v>
      </c>
      <c r="F93" s="656" t="s">
        <v>17</v>
      </c>
      <c r="G93" s="1126" t="s">
        <v>18</v>
      </c>
      <c r="H93" s="1126" t="s">
        <v>23</v>
      </c>
      <c r="I93" s="1126" t="s">
        <v>22</v>
      </c>
      <c r="J93" s="1123"/>
    </row>
    <row r="94" spans="1:10" s="479" customFormat="1" ht="12" customHeight="1" thickBot="1" x14ac:dyDescent="0.25">
      <c r="A94" s="1131"/>
      <c r="B94" s="1132"/>
      <c r="C94" s="1132"/>
      <c r="D94" s="1133"/>
      <c r="E94" s="1125"/>
      <c r="F94" s="485" t="s">
        <v>18</v>
      </c>
      <c r="G94" s="1127"/>
      <c r="H94" s="1127"/>
      <c r="I94" s="1127"/>
      <c r="J94" s="485" t="s">
        <v>25</v>
      </c>
    </row>
    <row r="95" spans="1:10" s="479" customFormat="1" ht="12" customHeight="1" x14ac:dyDescent="0.3">
      <c r="A95" s="486"/>
      <c r="B95" s="631"/>
      <c r="C95" s="631"/>
      <c r="D95" s="634" t="s">
        <v>639</v>
      </c>
      <c r="E95" s="492" t="s">
        <v>414</v>
      </c>
      <c r="F95" s="495">
        <v>0</v>
      </c>
      <c r="G95" s="495">
        <v>0</v>
      </c>
      <c r="H95" s="495">
        <v>0</v>
      </c>
      <c r="I95" s="491">
        <f>SUM(G95:H95)</f>
        <v>0</v>
      </c>
      <c r="J95" s="565">
        <v>25000</v>
      </c>
    </row>
    <row r="96" spans="1:10" s="479" customFormat="1" ht="12" customHeight="1" x14ac:dyDescent="0.3">
      <c r="A96" s="486"/>
      <c r="B96" s="469"/>
      <c r="C96" s="469"/>
      <c r="D96" s="659" t="s">
        <v>311</v>
      </c>
      <c r="E96" s="492" t="s">
        <v>415</v>
      </c>
      <c r="F96" s="495">
        <v>46750</v>
      </c>
      <c r="G96" s="495">
        <v>25000</v>
      </c>
      <c r="H96" s="495">
        <v>75000</v>
      </c>
      <c r="I96" s="491">
        <f t="shared" si="6"/>
        <v>100000</v>
      </c>
      <c r="J96" s="495">
        <v>100000</v>
      </c>
    </row>
    <row r="97" spans="1:14" s="525" customFormat="1" ht="12" customHeight="1" x14ac:dyDescent="0.3">
      <c r="A97" s="522"/>
      <c r="B97" s="523"/>
      <c r="C97" s="523"/>
      <c r="D97" s="545" t="s">
        <v>312</v>
      </c>
      <c r="E97" s="492" t="s">
        <v>416</v>
      </c>
      <c r="F97" s="574">
        <v>25000</v>
      </c>
      <c r="G97" s="574">
        <v>0</v>
      </c>
      <c r="H97" s="574">
        <v>20000</v>
      </c>
      <c r="I97" s="524">
        <f t="shared" si="6"/>
        <v>20000</v>
      </c>
      <c r="J97" s="524">
        <v>20000</v>
      </c>
    </row>
    <row r="98" spans="1:14" s="479" customFormat="1" ht="12" customHeight="1" x14ac:dyDescent="0.3">
      <c r="A98" s="486"/>
      <c r="B98" s="469"/>
      <c r="C98" s="469"/>
      <c r="D98" s="545" t="s">
        <v>388</v>
      </c>
      <c r="E98" s="492" t="s">
        <v>417</v>
      </c>
      <c r="F98" s="495">
        <v>0</v>
      </c>
      <c r="G98" s="495">
        <v>0</v>
      </c>
      <c r="H98" s="495">
        <v>25000</v>
      </c>
      <c r="I98" s="491">
        <v>20000</v>
      </c>
      <c r="J98" s="497">
        <v>25000</v>
      </c>
      <c r="N98" s="479" t="s">
        <v>50</v>
      </c>
    </row>
    <row r="99" spans="1:14" s="479" customFormat="1" ht="12" customHeight="1" x14ac:dyDescent="0.3">
      <c r="A99" s="486"/>
      <c r="B99" s="469"/>
      <c r="C99" s="469"/>
      <c r="D99" s="545" t="s">
        <v>389</v>
      </c>
      <c r="E99" s="492" t="s">
        <v>480</v>
      </c>
      <c r="F99" s="495">
        <v>0</v>
      </c>
      <c r="G99" s="495">
        <v>0</v>
      </c>
      <c r="H99" s="495">
        <v>25000</v>
      </c>
      <c r="I99" s="491">
        <f t="shared" ref="I99:I118" si="7">SUM(G99:H99)</f>
        <v>25000</v>
      </c>
      <c r="J99" s="497">
        <v>25000</v>
      </c>
    </row>
    <row r="100" spans="1:14" s="479" customFormat="1" ht="12" customHeight="1" x14ac:dyDescent="0.3">
      <c r="A100" s="486"/>
      <c r="B100" s="469"/>
      <c r="C100" s="469"/>
      <c r="D100" s="545" t="s">
        <v>390</v>
      </c>
      <c r="E100" s="492" t="s">
        <v>418</v>
      </c>
      <c r="F100" s="495">
        <v>25000</v>
      </c>
      <c r="G100" s="495">
        <v>25000</v>
      </c>
      <c r="H100" s="495">
        <v>0</v>
      </c>
      <c r="I100" s="491">
        <f t="shared" si="7"/>
        <v>25000</v>
      </c>
      <c r="J100" s="497">
        <v>25000</v>
      </c>
    </row>
    <row r="101" spans="1:14" s="479" customFormat="1" ht="12" customHeight="1" x14ac:dyDescent="0.3">
      <c r="A101" s="486"/>
      <c r="B101" s="469"/>
      <c r="C101" s="469"/>
      <c r="D101" s="545" t="s">
        <v>391</v>
      </c>
      <c r="E101" s="492" t="s">
        <v>419</v>
      </c>
      <c r="F101" s="495">
        <v>25000</v>
      </c>
      <c r="G101" s="495">
        <v>0</v>
      </c>
      <c r="H101" s="495">
        <v>25000</v>
      </c>
      <c r="I101" s="491">
        <f t="shared" si="7"/>
        <v>25000</v>
      </c>
      <c r="J101" s="497">
        <v>25000</v>
      </c>
    </row>
    <row r="102" spans="1:14" s="479" customFormat="1" ht="12" customHeight="1" x14ac:dyDescent="0.3">
      <c r="A102" s="486"/>
      <c r="B102" s="469"/>
      <c r="C102" s="469"/>
      <c r="D102" s="545" t="s">
        <v>392</v>
      </c>
      <c r="E102" s="492" t="s">
        <v>420</v>
      </c>
      <c r="F102" s="495">
        <v>25000</v>
      </c>
      <c r="G102" s="495">
        <v>28250</v>
      </c>
      <c r="H102" s="495">
        <v>0</v>
      </c>
      <c r="I102" s="491">
        <f t="shared" si="7"/>
        <v>28250</v>
      </c>
      <c r="J102" s="497">
        <v>35000</v>
      </c>
    </row>
    <row r="103" spans="1:14" s="488" customFormat="1" ht="12" customHeight="1" x14ac:dyDescent="0.3">
      <c r="A103" s="486"/>
      <c r="B103" s="652"/>
      <c r="C103" s="652"/>
      <c r="D103" s="653" t="s">
        <v>393</v>
      </c>
      <c r="E103" s="492" t="s">
        <v>421</v>
      </c>
      <c r="F103" s="495">
        <v>0</v>
      </c>
      <c r="G103" s="495">
        <v>0</v>
      </c>
      <c r="H103" s="495">
        <v>25000</v>
      </c>
      <c r="I103" s="491">
        <f t="shared" si="7"/>
        <v>25000</v>
      </c>
      <c r="J103" s="497">
        <v>25000</v>
      </c>
    </row>
    <row r="104" spans="1:14" s="479" customFormat="1" ht="12" customHeight="1" x14ac:dyDescent="0.3">
      <c r="A104" s="486"/>
      <c r="B104" s="652"/>
      <c r="C104" s="652"/>
      <c r="D104" s="652" t="s">
        <v>394</v>
      </c>
      <c r="E104" s="492" t="s">
        <v>573</v>
      </c>
      <c r="F104" s="495">
        <v>25000</v>
      </c>
      <c r="G104" s="495">
        <v>0</v>
      </c>
      <c r="H104" s="495">
        <v>25000</v>
      </c>
      <c r="I104" s="491">
        <f t="shared" si="7"/>
        <v>25000</v>
      </c>
      <c r="J104" s="497">
        <v>25000</v>
      </c>
      <c r="L104" s="479" t="s">
        <v>53</v>
      </c>
    </row>
    <row r="105" spans="1:14" s="479" customFormat="1" ht="12" customHeight="1" x14ac:dyDescent="0.3">
      <c r="A105" s="486"/>
      <c r="B105" s="631"/>
      <c r="C105" s="631"/>
      <c r="D105" s="634" t="s">
        <v>641</v>
      </c>
      <c r="E105" s="492" t="s">
        <v>574</v>
      </c>
      <c r="F105" s="495"/>
      <c r="G105" s="495"/>
      <c r="H105" s="495"/>
      <c r="I105" s="491"/>
      <c r="J105" s="497">
        <v>25000</v>
      </c>
    </row>
    <row r="106" spans="1:14" s="479" customFormat="1" ht="12" customHeight="1" x14ac:dyDescent="0.3">
      <c r="A106" s="486"/>
      <c r="B106" s="469"/>
      <c r="C106" s="469"/>
      <c r="D106" s="545" t="s">
        <v>395</v>
      </c>
      <c r="E106" s="492" t="s">
        <v>575</v>
      </c>
      <c r="F106" s="495">
        <v>0</v>
      </c>
      <c r="G106" s="495">
        <v>0</v>
      </c>
      <c r="H106" s="495">
        <v>25000</v>
      </c>
      <c r="I106" s="491">
        <f t="shared" si="7"/>
        <v>25000</v>
      </c>
      <c r="J106" s="497">
        <v>25000</v>
      </c>
    </row>
    <row r="107" spans="1:14" s="479" customFormat="1" ht="12" customHeight="1" x14ac:dyDescent="0.3">
      <c r="A107" s="486"/>
      <c r="B107" s="469"/>
      <c r="C107" s="469"/>
      <c r="D107" s="545" t="s">
        <v>396</v>
      </c>
      <c r="E107" s="492" t="s">
        <v>576</v>
      </c>
      <c r="F107" s="495">
        <v>0</v>
      </c>
      <c r="G107" s="495">
        <v>0</v>
      </c>
      <c r="H107" s="495">
        <v>25000</v>
      </c>
      <c r="I107" s="491">
        <f t="shared" si="7"/>
        <v>25000</v>
      </c>
      <c r="J107" s="497">
        <v>25000</v>
      </c>
    </row>
    <row r="108" spans="1:14" s="479" customFormat="1" ht="12" customHeight="1" x14ac:dyDescent="0.3">
      <c r="A108" s="486"/>
      <c r="B108" s="469"/>
      <c r="C108" s="469"/>
      <c r="D108" s="545" t="s">
        <v>397</v>
      </c>
      <c r="E108" s="492" t="s">
        <v>577</v>
      </c>
      <c r="F108" s="495">
        <v>25000</v>
      </c>
      <c r="G108" s="495">
        <v>0</v>
      </c>
      <c r="H108" s="495">
        <v>25000</v>
      </c>
      <c r="I108" s="491">
        <f t="shared" si="7"/>
        <v>25000</v>
      </c>
      <c r="J108" s="497">
        <v>25000</v>
      </c>
    </row>
    <row r="109" spans="1:14" s="479" customFormat="1" ht="12" customHeight="1" x14ac:dyDescent="0.3">
      <c r="A109" s="486"/>
      <c r="B109" s="469"/>
      <c r="C109" s="469"/>
      <c r="D109" s="545" t="s">
        <v>398</v>
      </c>
      <c r="E109" s="492" t="s">
        <v>578</v>
      </c>
      <c r="F109" s="495">
        <v>78000</v>
      </c>
      <c r="G109" s="495">
        <v>6200</v>
      </c>
      <c r="H109" s="495">
        <v>70550</v>
      </c>
      <c r="I109" s="491">
        <f t="shared" si="7"/>
        <v>76750</v>
      </c>
      <c r="J109" s="497">
        <v>80000</v>
      </c>
    </row>
    <row r="110" spans="1:14" s="479" customFormat="1" ht="12" customHeight="1" x14ac:dyDescent="0.3">
      <c r="A110" s="486"/>
      <c r="B110" s="469"/>
      <c r="C110" s="469"/>
      <c r="D110" s="545" t="s">
        <v>399</v>
      </c>
      <c r="E110" s="492" t="s">
        <v>579</v>
      </c>
      <c r="F110" s="495">
        <v>0</v>
      </c>
      <c r="G110" s="495">
        <v>0</v>
      </c>
      <c r="H110" s="495">
        <v>25000</v>
      </c>
      <c r="I110" s="491">
        <f t="shared" si="7"/>
        <v>25000</v>
      </c>
      <c r="J110" s="497">
        <v>25000</v>
      </c>
      <c r="M110" s="479" t="s">
        <v>50</v>
      </c>
    </row>
    <row r="111" spans="1:14" s="479" customFormat="1" ht="12" customHeight="1" x14ac:dyDescent="0.3">
      <c r="A111" s="486"/>
      <c r="B111" s="469"/>
      <c r="C111" s="469"/>
      <c r="D111" s="545" t="s">
        <v>313</v>
      </c>
      <c r="E111" s="492" t="s">
        <v>580</v>
      </c>
      <c r="F111" s="495">
        <v>0</v>
      </c>
      <c r="G111" s="495">
        <v>3750</v>
      </c>
      <c r="H111" s="495">
        <v>16250</v>
      </c>
      <c r="I111" s="491">
        <f t="shared" si="7"/>
        <v>20000</v>
      </c>
      <c r="J111" s="497">
        <v>20000</v>
      </c>
    </row>
    <row r="112" spans="1:14" s="479" customFormat="1" ht="12" customHeight="1" x14ac:dyDescent="0.3">
      <c r="A112" s="486"/>
      <c r="B112" s="469"/>
      <c r="C112" s="469"/>
      <c r="D112" s="545" t="s">
        <v>453</v>
      </c>
      <c r="E112" s="492" t="s">
        <v>581</v>
      </c>
      <c r="F112" s="495">
        <v>0</v>
      </c>
      <c r="G112" s="495">
        <v>0</v>
      </c>
      <c r="H112" s="495">
        <v>25000</v>
      </c>
      <c r="I112" s="491">
        <f t="shared" si="7"/>
        <v>25000</v>
      </c>
      <c r="J112" s="497">
        <v>25000</v>
      </c>
    </row>
    <row r="113" spans="1:11" s="479" customFormat="1" ht="12" customHeight="1" x14ac:dyDescent="0.3">
      <c r="A113" s="486"/>
      <c r="B113" s="541"/>
      <c r="C113" s="541"/>
      <c r="D113" s="545" t="s">
        <v>454</v>
      </c>
      <c r="E113" s="492" t="s">
        <v>582</v>
      </c>
      <c r="F113" s="495">
        <v>0</v>
      </c>
      <c r="G113" s="495">
        <v>0</v>
      </c>
      <c r="H113" s="495">
        <v>25000</v>
      </c>
      <c r="I113" s="491">
        <f t="shared" si="7"/>
        <v>25000</v>
      </c>
      <c r="J113" s="565">
        <v>25000</v>
      </c>
    </row>
    <row r="114" spans="1:11" s="479" customFormat="1" ht="12" customHeight="1" x14ac:dyDescent="0.3">
      <c r="A114" s="486"/>
      <c r="B114" s="469"/>
      <c r="C114" s="469"/>
      <c r="D114" s="545" t="s">
        <v>455</v>
      </c>
      <c r="E114" s="492" t="s">
        <v>492</v>
      </c>
      <c r="F114" s="495">
        <v>0</v>
      </c>
      <c r="G114" s="495">
        <v>4000</v>
      </c>
      <c r="H114" s="495">
        <v>6000</v>
      </c>
      <c r="I114" s="491">
        <f t="shared" si="7"/>
        <v>10000</v>
      </c>
      <c r="J114" s="565">
        <v>10000</v>
      </c>
    </row>
    <row r="115" spans="1:11" s="479" customFormat="1" ht="12" customHeight="1" x14ac:dyDescent="0.3">
      <c r="A115" s="486"/>
      <c r="B115" s="469"/>
      <c r="C115" s="469"/>
      <c r="D115" s="545" t="s">
        <v>456</v>
      </c>
      <c r="E115" s="492" t="s">
        <v>583</v>
      </c>
      <c r="F115" s="495">
        <v>0</v>
      </c>
      <c r="G115" s="495">
        <v>12000</v>
      </c>
      <c r="H115" s="495">
        <v>13000</v>
      </c>
      <c r="I115" s="491">
        <f t="shared" si="7"/>
        <v>25000</v>
      </c>
      <c r="J115" s="565">
        <v>25000</v>
      </c>
    </row>
    <row r="116" spans="1:11" s="479" customFormat="1" ht="12" customHeight="1" x14ac:dyDescent="0.3">
      <c r="A116" s="486" t="s">
        <v>50</v>
      </c>
      <c r="B116" s="469"/>
      <c r="C116" s="469"/>
      <c r="D116" s="545" t="s">
        <v>536</v>
      </c>
      <c r="E116" s="492" t="s">
        <v>584</v>
      </c>
      <c r="F116" s="495">
        <v>0</v>
      </c>
      <c r="G116" s="495">
        <v>76330</v>
      </c>
      <c r="H116" s="495">
        <v>73670</v>
      </c>
      <c r="I116" s="491">
        <f t="shared" si="7"/>
        <v>150000</v>
      </c>
      <c r="J116" s="565">
        <v>380000</v>
      </c>
    </row>
    <row r="117" spans="1:11" s="479" customFormat="1" ht="12" customHeight="1" x14ac:dyDescent="0.3">
      <c r="A117" s="486"/>
      <c r="B117" s="631"/>
      <c r="C117" s="631"/>
      <c r="D117" s="634" t="s">
        <v>642</v>
      </c>
      <c r="E117" s="492" t="s">
        <v>585</v>
      </c>
      <c r="F117" s="495">
        <v>0</v>
      </c>
      <c r="G117" s="495">
        <v>0</v>
      </c>
      <c r="H117" s="495">
        <v>0</v>
      </c>
      <c r="I117" s="491">
        <f t="shared" si="7"/>
        <v>0</v>
      </c>
      <c r="J117" s="565">
        <v>25000</v>
      </c>
    </row>
    <row r="118" spans="1:11" s="479" customFormat="1" ht="12" customHeight="1" x14ac:dyDescent="0.3">
      <c r="A118" s="486"/>
      <c r="B118" s="631"/>
      <c r="C118" s="631"/>
      <c r="D118" s="634" t="s">
        <v>643</v>
      </c>
      <c r="E118" s="492" t="s">
        <v>586</v>
      </c>
      <c r="F118" s="495">
        <v>0</v>
      </c>
      <c r="G118" s="495">
        <v>0</v>
      </c>
      <c r="H118" s="495">
        <v>0</v>
      </c>
      <c r="I118" s="491">
        <f t="shared" si="7"/>
        <v>0</v>
      </c>
      <c r="J118" s="565">
        <v>100000</v>
      </c>
    </row>
    <row r="119" spans="1:11" s="479" customFormat="1" ht="12" customHeight="1" x14ac:dyDescent="0.3">
      <c r="A119" s="486"/>
      <c r="B119" s="541"/>
      <c r="C119" s="541"/>
      <c r="D119" s="545" t="s">
        <v>537</v>
      </c>
      <c r="E119" s="492" t="s">
        <v>587</v>
      </c>
      <c r="F119" s="495">
        <v>0</v>
      </c>
      <c r="G119" s="495">
        <v>0</v>
      </c>
      <c r="H119" s="495">
        <v>20000</v>
      </c>
      <c r="I119" s="491">
        <f>SUM(G119:H119)</f>
        <v>20000</v>
      </c>
      <c r="J119" s="565">
        <v>20000</v>
      </c>
    </row>
    <row r="120" spans="1:11" s="784" customFormat="1" ht="12" customHeight="1" x14ac:dyDescent="0.3">
      <c r="A120" s="780"/>
      <c r="B120" s="781"/>
      <c r="C120" s="781"/>
      <c r="D120" s="782" t="s">
        <v>885</v>
      </c>
      <c r="E120" s="577" t="s">
        <v>897</v>
      </c>
      <c r="F120" s="491">
        <v>0</v>
      </c>
      <c r="G120" s="491">
        <v>0</v>
      </c>
      <c r="H120" s="491">
        <v>0</v>
      </c>
      <c r="I120" s="491">
        <f>SUM(G120:H120)</f>
        <v>0</v>
      </c>
      <c r="J120" s="497">
        <v>150000</v>
      </c>
    </row>
    <row r="121" spans="1:11" s="784" customFormat="1" ht="12" customHeight="1" x14ac:dyDescent="0.3">
      <c r="A121" s="780"/>
      <c r="B121" s="781"/>
      <c r="C121" s="781"/>
      <c r="D121" s="782" t="s">
        <v>886</v>
      </c>
      <c r="E121" s="577" t="s">
        <v>898</v>
      </c>
      <c r="F121" s="491">
        <v>0</v>
      </c>
      <c r="G121" s="491">
        <v>0</v>
      </c>
      <c r="H121" s="491">
        <v>0</v>
      </c>
      <c r="I121" s="491">
        <f>SUM(G121:H121)</f>
        <v>0</v>
      </c>
      <c r="J121" s="497">
        <v>50000</v>
      </c>
    </row>
    <row r="122" spans="1:11" s="784" customFormat="1" ht="12" customHeight="1" x14ac:dyDescent="0.3">
      <c r="A122" s="780"/>
      <c r="B122" s="781"/>
      <c r="C122" s="781"/>
      <c r="D122" s="782" t="s">
        <v>887</v>
      </c>
      <c r="E122" s="577" t="s">
        <v>899</v>
      </c>
      <c r="F122" s="491">
        <v>0</v>
      </c>
      <c r="G122" s="491">
        <v>0</v>
      </c>
      <c r="H122" s="491">
        <v>0</v>
      </c>
      <c r="I122" s="491">
        <f>SUM(G122:H122)</f>
        <v>0</v>
      </c>
      <c r="J122" s="497">
        <v>25000</v>
      </c>
    </row>
    <row r="123" spans="1:11" s="479" customFormat="1" ht="12" customHeight="1" x14ac:dyDescent="0.3">
      <c r="A123" s="486"/>
      <c r="B123" s="1113" t="s">
        <v>84</v>
      </c>
      <c r="C123" s="1113"/>
      <c r="D123" s="1114"/>
      <c r="E123" s="490"/>
      <c r="F123" s="649">
        <f>SUM(F71,F70,F67,F63,F54,F53,F51,F49,F55,F68,F72,F79,F80,F81,F82,F83,F96,F97,F98,F99,F100,F101,F102,F103,F109,F110,F111)</f>
        <v>1803188.8900000001</v>
      </c>
      <c r="G123" s="649">
        <f>SUM(G116,G115,G114,G87,G111,G109,G102,G100,G96,G82,G81,G76,G70,G67,G63,G61,G60,G55,G54,G53,G49)</f>
        <v>1400345.72</v>
      </c>
      <c r="H123" s="649">
        <f>SUM(H98:H119,H97,H96,H83,H82,H81,H80,H73:H79,H72,H71,H70,H67,H65,H60:H61,H59,H55,H54,H53,H51,H49,H63)</f>
        <v>1728254.28</v>
      </c>
      <c r="I123" s="649">
        <f>SUM(G123:H123)</f>
        <v>3128600</v>
      </c>
      <c r="J123" s="649">
        <f>SUM(J104:J122,J103,J102,J101,J100,J99,J98,J97,J96,J95,J88,J87,J86,J85,J84,J83,J82,J81,J80,J79,J78,J77,J76,J75,J74,J73,J70,J69,J67,J66,J63,J61,J60,J59,J57,J56,J55,J54,J53,J51,J49)</f>
        <v>4699000</v>
      </c>
      <c r="K123" s="479" t="s">
        <v>50</v>
      </c>
    </row>
    <row r="124" spans="1:11" s="479" customFormat="1" ht="12" customHeight="1" x14ac:dyDescent="0.3">
      <c r="A124" s="486"/>
      <c r="B124" s="475" t="s">
        <v>457</v>
      </c>
      <c r="C124" s="475"/>
      <c r="D124" s="499"/>
      <c r="E124" s="490"/>
      <c r="F124" s="498"/>
      <c r="G124" s="498"/>
      <c r="H124" s="498"/>
      <c r="I124" s="498"/>
      <c r="J124" s="498"/>
    </row>
    <row r="125" spans="1:11" s="479" customFormat="1" ht="12" customHeight="1" x14ac:dyDescent="0.3">
      <c r="A125" s="486"/>
      <c r="B125" s="475"/>
      <c r="C125" s="475" t="s">
        <v>458</v>
      </c>
      <c r="D125" s="499"/>
      <c r="E125" s="490"/>
      <c r="F125" s="498"/>
      <c r="G125" s="498"/>
      <c r="H125" s="498"/>
      <c r="I125" s="498"/>
      <c r="J125" s="498"/>
    </row>
    <row r="126" spans="1:11" s="479" customFormat="1" ht="12" customHeight="1" x14ac:dyDescent="0.3">
      <c r="A126" s="486"/>
      <c r="B126" s="475"/>
      <c r="C126" s="475"/>
      <c r="D126" s="470" t="s">
        <v>459</v>
      </c>
      <c r="E126" s="492" t="s">
        <v>858</v>
      </c>
      <c r="F126" s="495">
        <v>0</v>
      </c>
      <c r="G126" s="495">
        <v>54500</v>
      </c>
      <c r="H126" s="495">
        <v>5500</v>
      </c>
      <c r="I126" s="495">
        <f>SUM(G126:H126)</f>
        <v>60000</v>
      </c>
      <c r="J126" s="495">
        <v>60000</v>
      </c>
    </row>
    <row r="127" spans="1:11" s="479" customFormat="1" ht="12" customHeight="1" x14ac:dyDescent="0.3">
      <c r="A127" s="486"/>
      <c r="B127" s="636"/>
      <c r="C127" s="636"/>
      <c r="D127" s="632" t="s">
        <v>645</v>
      </c>
      <c r="E127" s="492" t="s">
        <v>859</v>
      </c>
      <c r="F127" s="495">
        <v>0</v>
      </c>
      <c r="G127" s="495">
        <v>0</v>
      </c>
      <c r="H127" s="495">
        <v>0</v>
      </c>
      <c r="I127" s="495">
        <f t="shared" ref="I127:I129" si="8">SUM(G127:H127)</f>
        <v>0</v>
      </c>
      <c r="J127" s="495">
        <v>17000</v>
      </c>
    </row>
    <row r="128" spans="1:11" s="479" customFormat="1" ht="12" customHeight="1" x14ac:dyDescent="0.3">
      <c r="A128" s="486"/>
      <c r="B128" s="636"/>
      <c r="C128" s="636"/>
      <c r="D128" s="632" t="s">
        <v>646</v>
      </c>
      <c r="E128" s="492" t="s">
        <v>176</v>
      </c>
      <c r="F128" s="495">
        <v>0</v>
      </c>
      <c r="G128" s="495">
        <v>0</v>
      </c>
      <c r="H128" s="495">
        <v>0</v>
      </c>
      <c r="I128" s="495">
        <f t="shared" si="8"/>
        <v>0</v>
      </c>
      <c r="J128" s="495">
        <v>200000</v>
      </c>
    </row>
    <row r="129" spans="1:10" s="479" customFormat="1" ht="12" customHeight="1" x14ac:dyDescent="0.3">
      <c r="A129" s="486"/>
      <c r="B129" s="636"/>
      <c r="C129" s="636"/>
      <c r="D129" s="632" t="s">
        <v>647</v>
      </c>
      <c r="E129" s="492" t="s">
        <v>176</v>
      </c>
      <c r="F129" s="495">
        <v>0</v>
      </c>
      <c r="G129" s="495">
        <v>0</v>
      </c>
      <c r="H129" s="495">
        <v>0</v>
      </c>
      <c r="I129" s="495">
        <f t="shared" si="8"/>
        <v>0</v>
      </c>
      <c r="J129" s="495">
        <v>150000</v>
      </c>
    </row>
    <row r="130" spans="1:10" s="479" customFormat="1" ht="12" customHeight="1" x14ac:dyDescent="0.3">
      <c r="A130" s="486"/>
      <c r="B130" s="475" t="s">
        <v>460</v>
      </c>
      <c r="C130" s="475"/>
      <c r="D130" s="470"/>
      <c r="E130" s="490"/>
      <c r="F130" s="498">
        <f>SUM(F126)</f>
        <v>0</v>
      </c>
      <c r="G130" s="498">
        <f>SUM(G126)</f>
        <v>54500</v>
      </c>
      <c r="H130" s="498">
        <f>SUM(H126)</f>
        <v>5500</v>
      </c>
      <c r="I130" s="498">
        <f>SUM(I126)</f>
        <v>60000</v>
      </c>
      <c r="J130" s="498">
        <f>SUM(J126:J129)</f>
        <v>427000</v>
      </c>
    </row>
    <row r="131" spans="1:10" s="479" customFormat="1" ht="12" customHeight="1" thickBot="1" x14ac:dyDescent="0.35">
      <c r="A131" s="1115" t="s">
        <v>15</v>
      </c>
      <c r="B131" s="1116"/>
      <c r="C131" s="1116"/>
      <c r="D131" s="1117"/>
      <c r="E131" s="500"/>
      <c r="F131" s="201">
        <f>SUM(F123,F34)</f>
        <v>7716908.8900000006</v>
      </c>
      <c r="G131" s="201">
        <f>SUM(G123,G34)</f>
        <v>4526497.22</v>
      </c>
      <c r="H131" s="201">
        <f>SUM(H123,H34)</f>
        <v>5029191.78</v>
      </c>
      <c r="I131" s="201">
        <f>SUM(I123,I34)</f>
        <v>9555689</v>
      </c>
      <c r="J131" s="201">
        <f>SUM(J34,J123,J130)</f>
        <v>12898508</v>
      </c>
    </row>
    <row r="132" spans="1:10" s="479" customFormat="1" ht="12" customHeight="1" thickTop="1" x14ac:dyDescent="0.3">
      <c r="A132" s="487"/>
      <c r="B132" s="487"/>
      <c r="C132" s="488"/>
      <c r="D132" s="488"/>
      <c r="E132" s="476"/>
      <c r="F132" s="477"/>
      <c r="G132" s="477"/>
      <c r="H132" s="477"/>
      <c r="I132" s="477"/>
      <c r="J132" s="477"/>
    </row>
    <row r="133" spans="1:10" s="501" customFormat="1" ht="6" customHeight="1" x14ac:dyDescent="0.3">
      <c r="A133" s="501" t="s">
        <v>27</v>
      </c>
      <c r="E133" s="502" t="s">
        <v>29</v>
      </c>
      <c r="F133" s="503"/>
      <c r="G133" s="503"/>
      <c r="H133" s="503" t="s">
        <v>30</v>
      </c>
      <c r="I133" s="503"/>
      <c r="J133" s="503"/>
    </row>
    <row r="134" spans="1:10" s="501" customFormat="1" ht="12" customHeight="1" x14ac:dyDescent="0.3">
      <c r="A134" s="222" t="s">
        <v>27</v>
      </c>
      <c r="B134" s="222"/>
      <c r="C134" s="222"/>
      <c r="D134" s="222"/>
      <c r="E134" s="504" t="s">
        <v>29</v>
      </c>
      <c r="F134" s="505"/>
      <c r="G134" s="505"/>
      <c r="H134" s="506" t="s">
        <v>30</v>
      </c>
      <c r="I134" s="505"/>
      <c r="J134" s="505"/>
    </row>
    <row r="135" spans="1:10" s="501" customFormat="1" ht="12" customHeight="1" x14ac:dyDescent="0.3">
      <c r="A135" s="222"/>
      <c r="B135" s="222"/>
      <c r="C135" s="222"/>
      <c r="D135" s="222"/>
      <c r="E135" s="507"/>
      <c r="F135" s="505"/>
      <c r="G135" s="505"/>
      <c r="H135" s="505"/>
      <c r="I135" s="505"/>
      <c r="J135" s="505"/>
    </row>
    <row r="136" spans="1:10" s="501" customFormat="1" ht="12" customHeight="1" x14ac:dyDescent="0.3">
      <c r="A136" s="222"/>
      <c r="B136" s="508"/>
      <c r="C136" s="508" t="s">
        <v>49</v>
      </c>
      <c r="D136" s="508"/>
      <c r="E136" s="508"/>
      <c r="F136" s="508" t="s">
        <v>31</v>
      </c>
      <c r="G136" s="508"/>
      <c r="H136" s="509"/>
      <c r="I136" s="508" t="s">
        <v>32</v>
      </c>
      <c r="J136" s="509"/>
    </row>
    <row r="137" spans="1:10" s="501" customFormat="1" ht="12" customHeight="1" x14ac:dyDescent="0.3">
      <c r="A137" s="222"/>
      <c r="B137" s="222"/>
      <c r="C137" s="222" t="s">
        <v>28</v>
      </c>
      <c r="D137" s="222"/>
      <c r="E137" s="507"/>
      <c r="F137" s="222" t="s">
        <v>248</v>
      </c>
      <c r="G137" s="222"/>
      <c r="H137" s="505"/>
      <c r="I137" s="222" t="s">
        <v>287</v>
      </c>
      <c r="J137" s="505"/>
    </row>
    <row r="138" spans="1:10" s="327" customFormat="1" ht="14.1" customHeight="1" x14ac:dyDescent="0.25">
      <c r="A138" s="331"/>
      <c r="B138" s="331"/>
      <c r="C138" s="332"/>
      <c r="D138" s="332"/>
      <c r="E138" s="333"/>
      <c r="F138" s="334"/>
      <c r="G138" s="334"/>
      <c r="H138" s="334"/>
      <c r="I138" s="334"/>
      <c r="J138" s="334"/>
    </row>
  </sheetData>
  <mergeCells count="58">
    <mergeCell ref="G92:I92"/>
    <mergeCell ref="J92:J93"/>
    <mergeCell ref="A93:D94"/>
    <mergeCell ref="E93:E94"/>
    <mergeCell ref="G93:G94"/>
    <mergeCell ref="H93:H94"/>
    <mergeCell ref="I93:I94"/>
    <mergeCell ref="C16:D16"/>
    <mergeCell ref="C19:D19"/>
    <mergeCell ref="B34:D34"/>
    <mergeCell ref="C23:D23"/>
    <mergeCell ref="C22:D22"/>
    <mergeCell ref="C24:D24"/>
    <mergeCell ref="C32:D32"/>
    <mergeCell ref="C14:D14"/>
    <mergeCell ref="C15:D15"/>
    <mergeCell ref="A6:D7"/>
    <mergeCell ref="A8:D8"/>
    <mergeCell ref="A9:D9"/>
    <mergeCell ref="B10:D10"/>
    <mergeCell ref="C11:D11"/>
    <mergeCell ref="B12:D12"/>
    <mergeCell ref="C13:D13"/>
    <mergeCell ref="A2:J2"/>
    <mergeCell ref="G5:I5"/>
    <mergeCell ref="J5:J6"/>
    <mergeCell ref="E6:E7"/>
    <mergeCell ref="I6:I7"/>
    <mergeCell ref="G6:G7"/>
    <mergeCell ref="H6:H7"/>
    <mergeCell ref="A3:J3"/>
    <mergeCell ref="J44:J45"/>
    <mergeCell ref="E45:E46"/>
    <mergeCell ref="I45:I46"/>
    <mergeCell ref="B48:D48"/>
    <mergeCell ref="B50:D50"/>
    <mergeCell ref="A45:D46"/>
    <mergeCell ref="G45:G46"/>
    <mergeCell ref="H45:H46"/>
    <mergeCell ref="G44:I44"/>
    <mergeCell ref="C49:D49"/>
    <mergeCell ref="A131:D131"/>
    <mergeCell ref="C60:D60"/>
    <mergeCell ref="C63:D63"/>
    <mergeCell ref="C65:D65"/>
    <mergeCell ref="C70:D70"/>
    <mergeCell ref="C71:D71"/>
    <mergeCell ref="B62:D62"/>
    <mergeCell ref="B123:D123"/>
    <mergeCell ref="B64:D64"/>
    <mergeCell ref="B68:D68"/>
    <mergeCell ref="B52:D52"/>
    <mergeCell ref="C51:D51"/>
    <mergeCell ref="C53:D53"/>
    <mergeCell ref="C55:D55"/>
    <mergeCell ref="C59:D59"/>
    <mergeCell ref="C54:D54"/>
    <mergeCell ref="B58:D58"/>
  </mergeCells>
  <pageMargins left="1.17" right="0.39370078740157483" top="0.27559055118110237" bottom="0.11811023622047245" header="0.19685039370078741" footer="0.11811023622047245"/>
  <pageSetup paperSize="14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130"/>
  <sheetViews>
    <sheetView topLeftCell="E90" zoomScale="72" zoomScaleNormal="72" workbookViewId="0">
      <selection activeCell="J124" sqref="J124"/>
    </sheetView>
  </sheetViews>
  <sheetFormatPr defaultColWidth="9.140625" defaultRowHeight="14.1" customHeight="1" x14ac:dyDescent="0.25"/>
  <cols>
    <col min="1" max="1" width="3" style="38" customWidth="1"/>
    <col min="2" max="2" width="2.7109375" style="38" customWidth="1"/>
    <col min="3" max="3" width="2.5703125" style="38" customWidth="1"/>
    <col min="4" max="4" width="50.7109375" style="38" customWidth="1"/>
    <col min="5" max="5" width="14.5703125" style="38" customWidth="1"/>
    <col min="6" max="6" width="15.42578125" style="38" customWidth="1"/>
    <col min="7" max="7" width="14.85546875" style="38" customWidth="1"/>
    <col min="8" max="8" width="15.42578125" style="38" customWidth="1"/>
    <col min="9" max="10" width="17.140625" style="38" customWidth="1"/>
    <col min="11" max="16384" width="9.140625" style="38"/>
  </cols>
  <sheetData>
    <row r="1" spans="1:10" ht="14.1" customHeight="1" x14ac:dyDescent="0.3">
      <c r="J1" s="199"/>
    </row>
    <row r="2" spans="1:10" s="30" customFormat="1" ht="14.1" customHeight="1" x14ac:dyDescent="0.3">
      <c r="B2" s="30" t="s">
        <v>0</v>
      </c>
      <c r="E2" s="384"/>
      <c r="F2" s="47"/>
      <c r="G2" s="47"/>
      <c r="H2" s="47"/>
      <c r="I2" s="47"/>
      <c r="J2" s="47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ht="12.95" customHeight="1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ht="12.95" customHeight="1" thickBot="1" x14ac:dyDescent="0.35">
      <c r="A5" s="38" t="s">
        <v>72</v>
      </c>
      <c r="J5" s="193" t="s">
        <v>488</v>
      </c>
    </row>
    <row r="6" spans="1:10" ht="12" customHeight="1" thickBot="1" x14ac:dyDescent="0.3">
      <c r="A6" s="24"/>
      <c r="B6" s="25"/>
      <c r="C6" s="25"/>
      <c r="D6" s="25"/>
      <c r="E6" s="26"/>
      <c r="F6" s="272"/>
      <c r="G6" s="1052" t="s">
        <v>19</v>
      </c>
      <c r="H6" s="1052"/>
      <c r="I6" s="1052"/>
      <c r="J6" s="1025" t="s">
        <v>24</v>
      </c>
    </row>
    <row r="7" spans="1:10" ht="12" customHeight="1" x14ac:dyDescent="0.25">
      <c r="A7" s="1056" t="s">
        <v>1</v>
      </c>
      <c r="B7" s="1057"/>
      <c r="C7" s="1057"/>
      <c r="D7" s="1053"/>
      <c r="E7" s="1100" t="s">
        <v>16</v>
      </c>
      <c r="F7" s="273" t="s">
        <v>17</v>
      </c>
      <c r="G7" s="1054" t="s">
        <v>18</v>
      </c>
      <c r="H7" s="1054" t="s">
        <v>23</v>
      </c>
      <c r="I7" s="1054" t="s">
        <v>22</v>
      </c>
      <c r="J7" s="1026"/>
    </row>
    <row r="8" spans="1:10" ht="12" customHeight="1" thickBot="1" x14ac:dyDescent="0.3">
      <c r="A8" s="1103"/>
      <c r="B8" s="1104"/>
      <c r="C8" s="1104"/>
      <c r="D8" s="1105"/>
      <c r="E8" s="1101"/>
      <c r="F8" s="285" t="s">
        <v>18</v>
      </c>
      <c r="G8" s="1102"/>
      <c r="H8" s="1102"/>
      <c r="I8" s="1102"/>
      <c r="J8" s="285" t="s">
        <v>25</v>
      </c>
    </row>
    <row r="9" spans="1:10" ht="12" customHeight="1" x14ac:dyDescent="0.3">
      <c r="A9" s="1061" t="s">
        <v>58</v>
      </c>
      <c r="B9" s="1028"/>
      <c r="C9" s="1028"/>
      <c r="D9" s="1029"/>
      <c r="E9" s="284"/>
      <c r="F9" s="14"/>
      <c r="G9" s="14"/>
      <c r="H9" s="14"/>
      <c r="I9" s="14"/>
      <c r="J9" s="14"/>
    </row>
    <row r="10" spans="1:10" ht="12" customHeight="1" x14ac:dyDescent="0.3">
      <c r="A10" s="31"/>
      <c r="B10" s="1031" t="s">
        <v>2</v>
      </c>
      <c r="C10" s="1031"/>
      <c r="D10" s="1032"/>
      <c r="E10" s="51" t="s">
        <v>154</v>
      </c>
      <c r="F10" s="14"/>
      <c r="G10" s="14"/>
      <c r="H10" s="14"/>
      <c r="I10" s="14"/>
      <c r="J10" s="14"/>
    </row>
    <row r="11" spans="1:10" ht="12" customHeight="1" x14ac:dyDescent="0.3">
      <c r="A11" s="31"/>
      <c r="B11" s="32"/>
      <c r="C11" s="1031" t="s">
        <v>3</v>
      </c>
      <c r="D11" s="1032"/>
      <c r="E11" s="139" t="s">
        <v>74</v>
      </c>
      <c r="F11" s="21">
        <v>1086900</v>
      </c>
      <c r="G11" s="21">
        <v>586676</v>
      </c>
      <c r="H11" s="21">
        <v>586684</v>
      </c>
      <c r="I11" s="21">
        <f>SUM(G11:H11)</f>
        <v>1173360</v>
      </c>
      <c r="J11" s="21">
        <f>[1]Sheet1!$AE$8</f>
        <v>1677996</v>
      </c>
    </row>
    <row r="12" spans="1:10" ht="12" customHeight="1" x14ac:dyDescent="0.3">
      <c r="A12" s="31"/>
      <c r="B12" s="1031" t="s">
        <v>4</v>
      </c>
      <c r="C12" s="1031"/>
      <c r="D12" s="1032"/>
      <c r="E12" s="51" t="s">
        <v>155</v>
      </c>
      <c r="F12" s="358">
        <f>SUM(F16,F15,F14,F13,F17,F18,F19,F20,F21)</f>
        <v>421150</v>
      </c>
      <c r="G12" s="358">
        <f>SUM(G16,G15,G14,G13,G17,G18,G19,G20,G21)</f>
        <v>219280</v>
      </c>
      <c r="H12" s="358">
        <f>SUM(H16,H15,H14,H13,H17,H18,H19,H20,H21)</f>
        <v>216280</v>
      </c>
      <c r="I12" s="357"/>
      <c r="J12" s="357"/>
    </row>
    <row r="13" spans="1:10" ht="12" customHeight="1" x14ac:dyDescent="0.3">
      <c r="A13" s="31"/>
      <c r="B13" s="30"/>
      <c r="C13" s="1031" t="s">
        <v>5</v>
      </c>
      <c r="D13" s="1032"/>
      <c r="E13" s="241" t="s">
        <v>75</v>
      </c>
      <c r="F13" s="21">
        <v>72000</v>
      </c>
      <c r="G13" s="21">
        <v>36000</v>
      </c>
      <c r="H13" s="21">
        <v>36000</v>
      </c>
      <c r="I13" s="21">
        <f t="shared" ref="I13:I21" si="0">SUM(G13:H13)</f>
        <v>72000</v>
      </c>
      <c r="J13" s="21">
        <f>[1]Sheet1!AE10</f>
        <v>120000</v>
      </c>
    </row>
    <row r="14" spans="1:10" ht="12" customHeight="1" x14ac:dyDescent="0.3">
      <c r="A14" s="31"/>
      <c r="B14" s="30"/>
      <c r="C14" s="1031" t="s">
        <v>124</v>
      </c>
      <c r="D14" s="1032"/>
      <c r="E14" s="241" t="s">
        <v>139</v>
      </c>
      <c r="F14" s="21">
        <v>67500</v>
      </c>
      <c r="G14" s="21">
        <v>33750</v>
      </c>
      <c r="H14" s="21">
        <v>33750</v>
      </c>
      <c r="I14" s="21">
        <f t="shared" si="0"/>
        <v>67500</v>
      </c>
      <c r="J14" s="21">
        <f>[1]Sheet1!AE11</f>
        <v>67500</v>
      </c>
    </row>
    <row r="15" spans="1:10" ht="12" customHeight="1" x14ac:dyDescent="0.3">
      <c r="A15" s="31"/>
      <c r="B15" s="30"/>
      <c r="C15" s="1031" t="s">
        <v>125</v>
      </c>
      <c r="D15" s="1032"/>
      <c r="E15" s="241" t="s">
        <v>140</v>
      </c>
      <c r="F15" s="21">
        <v>67500</v>
      </c>
      <c r="G15" s="21">
        <v>33750</v>
      </c>
      <c r="H15" s="21">
        <v>33750</v>
      </c>
      <c r="I15" s="21">
        <f t="shared" si="0"/>
        <v>67500</v>
      </c>
      <c r="J15" s="21">
        <f>[1]Sheet1!AE12</f>
        <v>67500</v>
      </c>
    </row>
    <row r="16" spans="1:10" ht="12" customHeight="1" x14ac:dyDescent="0.3">
      <c r="A16" s="31"/>
      <c r="B16" s="30"/>
      <c r="C16" s="1031" t="s">
        <v>126</v>
      </c>
      <c r="D16" s="1032"/>
      <c r="E16" s="241" t="s">
        <v>141</v>
      </c>
      <c r="F16" s="21">
        <v>18000</v>
      </c>
      <c r="G16" s="21">
        <v>18000</v>
      </c>
      <c r="H16" s="21">
        <v>0</v>
      </c>
      <c r="I16" s="21">
        <f t="shared" si="0"/>
        <v>18000</v>
      </c>
      <c r="J16" s="21">
        <f>[1]Sheet1!AE13</f>
        <v>30000</v>
      </c>
    </row>
    <row r="17" spans="1:10" ht="12" customHeight="1" x14ac:dyDescent="0.3">
      <c r="A17" s="31"/>
      <c r="B17" s="30"/>
      <c r="C17" s="1031" t="s">
        <v>129</v>
      </c>
      <c r="D17" s="1032"/>
      <c r="E17" s="241" t="s">
        <v>144</v>
      </c>
      <c r="F17" s="21">
        <v>0</v>
      </c>
      <c r="G17" s="21">
        <v>0</v>
      </c>
      <c r="H17" s="21">
        <v>0</v>
      </c>
      <c r="I17" s="21">
        <f t="shared" si="0"/>
        <v>0</v>
      </c>
      <c r="J17" s="21"/>
    </row>
    <row r="18" spans="1:10" ht="12" customHeight="1" x14ac:dyDescent="0.3">
      <c r="A18" s="31"/>
      <c r="B18" s="30"/>
      <c r="C18" s="1031" t="s">
        <v>133</v>
      </c>
      <c r="D18" s="1032"/>
      <c r="E18" s="241" t="s">
        <v>146</v>
      </c>
      <c r="F18" s="21">
        <v>0</v>
      </c>
      <c r="G18" s="21">
        <v>0</v>
      </c>
      <c r="H18" s="21">
        <v>0</v>
      </c>
      <c r="I18" s="21">
        <f t="shared" si="0"/>
        <v>0</v>
      </c>
      <c r="J18" s="21">
        <v>0</v>
      </c>
    </row>
    <row r="19" spans="1:10" ht="12" customHeight="1" x14ac:dyDescent="0.3">
      <c r="A19" s="31"/>
      <c r="B19" s="30"/>
      <c r="C19" s="1031" t="s">
        <v>132</v>
      </c>
      <c r="D19" s="1032"/>
      <c r="E19" s="241" t="s">
        <v>148</v>
      </c>
      <c r="F19" s="21">
        <v>90575</v>
      </c>
      <c r="G19" s="21">
        <v>0</v>
      </c>
      <c r="H19" s="21">
        <v>97780</v>
      </c>
      <c r="I19" s="21">
        <f>SUM(G19:H19)</f>
        <v>97780</v>
      </c>
      <c r="J19" s="21">
        <f>[1]Sheet1!AE21</f>
        <v>139833</v>
      </c>
    </row>
    <row r="20" spans="1:10" ht="12" customHeight="1" x14ac:dyDescent="0.3">
      <c r="A20" s="31"/>
      <c r="B20" s="30"/>
      <c r="C20" s="1031" t="s">
        <v>226</v>
      </c>
      <c r="D20" s="1032"/>
      <c r="E20" s="241" t="s">
        <v>148</v>
      </c>
      <c r="F20" s="21">
        <v>90575</v>
      </c>
      <c r="G20" s="21">
        <v>97780</v>
      </c>
      <c r="H20" s="21"/>
      <c r="I20" s="21">
        <f>SUM(G20:H20)</f>
        <v>97780</v>
      </c>
      <c r="J20" s="21">
        <f>[1]Sheet1!AE22</f>
        <v>139833</v>
      </c>
    </row>
    <row r="21" spans="1:10" ht="12" customHeight="1" x14ac:dyDescent="0.3">
      <c r="A21" s="31"/>
      <c r="B21" s="30"/>
      <c r="C21" s="1031" t="s">
        <v>134</v>
      </c>
      <c r="D21" s="1032"/>
      <c r="E21" s="241" t="s">
        <v>149</v>
      </c>
      <c r="F21" s="21">
        <v>15000</v>
      </c>
      <c r="G21" s="21">
        <v>0</v>
      </c>
      <c r="H21" s="21">
        <v>15000</v>
      </c>
      <c r="I21" s="21">
        <f t="shared" si="0"/>
        <v>15000</v>
      </c>
      <c r="J21" s="21">
        <f>[1]Sheet1!AE23</f>
        <v>25000</v>
      </c>
    </row>
    <row r="22" spans="1:10" ht="12" customHeight="1" x14ac:dyDescent="0.3">
      <c r="A22" s="31"/>
      <c r="B22" s="32" t="s">
        <v>56</v>
      </c>
      <c r="C22" s="32"/>
      <c r="D22" s="33"/>
      <c r="E22" s="230" t="s">
        <v>150</v>
      </c>
      <c r="F22" s="358">
        <f>SUM(F23:F26)</f>
        <v>148668</v>
      </c>
      <c r="G22" s="358">
        <f>SUM(G23:G26)</f>
        <v>83405.3</v>
      </c>
      <c r="H22" s="358">
        <f>SUM(H23:H26)</f>
        <v>99007.7</v>
      </c>
      <c r="I22" s="358">
        <f t="shared" ref="I22" si="1">SUM(I23:I26)</f>
        <v>182413</v>
      </c>
      <c r="J22" s="358"/>
    </row>
    <row r="23" spans="1:10" ht="12" customHeight="1" x14ac:dyDescent="0.3">
      <c r="A23" s="31"/>
      <c r="B23" s="30"/>
      <c r="C23" s="238" t="s">
        <v>135</v>
      </c>
      <c r="D23" s="239"/>
      <c r="E23" s="230" t="s">
        <v>151</v>
      </c>
      <c r="F23" s="21">
        <v>130428</v>
      </c>
      <c r="G23" s="21">
        <v>70400.600000000006</v>
      </c>
      <c r="H23" s="21">
        <v>70402.399999999994</v>
      </c>
      <c r="I23" s="21">
        <f>SUM(G23:H23)</f>
        <v>140803</v>
      </c>
      <c r="J23" s="21">
        <f>[1]Sheet1!AE25</f>
        <v>201361</v>
      </c>
    </row>
    <row r="24" spans="1:10" ht="12" customHeight="1" x14ac:dyDescent="0.3">
      <c r="A24" s="31"/>
      <c r="B24" s="30"/>
      <c r="C24" s="238" t="s">
        <v>136</v>
      </c>
      <c r="D24" s="239"/>
      <c r="E24" s="230" t="s">
        <v>152</v>
      </c>
      <c r="F24" s="21">
        <v>3600</v>
      </c>
      <c r="G24" s="21">
        <v>2700</v>
      </c>
      <c r="H24" s="21">
        <v>2700</v>
      </c>
      <c r="I24" s="21">
        <f>SUM(G24:H24)</f>
        <v>5400</v>
      </c>
      <c r="J24" s="21">
        <f>[1]Sheet1!AE26</f>
        <v>9000</v>
      </c>
    </row>
    <row r="25" spans="1:10" ht="12" customHeight="1" x14ac:dyDescent="0.3">
      <c r="A25" s="31"/>
      <c r="B25" s="30"/>
      <c r="C25" s="238" t="s">
        <v>137</v>
      </c>
      <c r="D25" s="239"/>
      <c r="E25" s="230" t="s">
        <v>156</v>
      </c>
      <c r="F25" s="21">
        <v>11040</v>
      </c>
      <c r="G25" s="21">
        <v>8504.7000000000007</v>
      </c>
      <c r="H25" s="21">
        <v>24105.3</v>
      </c>
      <c r="I25" s="21">
        <f>SUM(G25:H25)</f>
        <v>32610</v>
      </c>
      <c r="J25" s="21">
        <f>[1]Sheet1!AE27</f>
        <v>33562</v>
      </c>
    </row>
    <row r="26" spans="1:10" ht="12" customHeight="1" x14ac:dyDescent="0.3">
      <c r="A26" s="31"/>
      <c r="B26" s="30"/>
      <c r="C26" s="238" t="s">
        <v>138</v>
      </c>
      <c r="D26" s="239"/>
      <c r="E26" s="230" t="s">
        <v>153</v>
      </c>
      <c r="F26" s="21">
        <v>3600</v>
      </c>
      <c r="G26" s="21">
        <v>1800</v>
      </c>
      <c r="H26" s="21">
        <v>1800</v>
      </c>
      <c r="I26" s="21">
        <f>SUM(G26:H26)</f>
        <v>3600</v>
      </c>
      <c r="J26" s="21">
        <f>[1]Sheet1!AE28</f>
        <v>6000</v>
      </c>
    </row>
    <row r="27" spans="1:10" ht="12" customHeight="1" x14ac:dyDescent="0.3">
      <c r="A27" s="31"/>
      <c r="B27" s="240" t="s">
        <v>6</v>
      </c>
      <c r="C27" s="239"/>
      <c r="E27" s="230" t="s">
        <v>157</v>
      </c>
      <c r="F27" s="21"/>
      <c r="G27" s="21"/>
      <c r="H27" s="21"/>
      <c r="I27" s="21"/>
      <c r="J27" s="21"/>
    </row>
    <row r="28" spans="1:10" ht="12" customHeight="1" x14ac:dyDescent="0.3">
      <c r="A28" s="31"/>
      <c r="B28" s="32"/>
      <c r="C28" s="240" t="s">
        <v>6</v>
      </c>
      <c r="D28" s="239"/>
      <c r="E28" s="230" t="s">
        <v>153</v>
      </c>
      <c r="F28" s="21">
        <v>0</v>
      </c>
      <c r="G28" s="159">
        <v>0</v>
      </c>
      <c r="H28" s="159">
        <v>0</v>
      </c>
      <c r="I28" s="159">
        <v>0</v>
      </c>
      <c r="J28" s="159">
        <v>0</v>
      </c>
    </row>
    <row r="29" spans="1:10" ht="12" customHeight="1" x14ac:dyDescent="0.3">
      <c r="A29" s="31"/>
      <c r="B29" s="32"/>
      <c r="C29" s="1047" t="s">
        <v>235</v>
      </c>
      <c r="D29" s="1032"/>
      <c r="E29" s="230"/>
      <c r="F29" s="21">
        <v>15000</v>
      </c>
      <c r="G29" s="18">
        <v>0</v>
      </c>
      <c r="H29" s="21">
        <v>15000</v>
      </c>
      <c r="I29" s="21">
        <f>SUM(G29:H29)</f>
        <v>15000</v>
      </c>
      <c r="J29" s="21">
        <f>[1]Sheet1!$AE$31</f>
        <v>25000</v>
      </c>
    </row>
    <row r="30" spans="1:10" ht="12" customHeight="1" x14ac:dyDescent="0.3">
      <c r="A30" s="31"/>
      <c r="B30" s="1028" t="s">
        <v>83</v>
      </c>
      <c r="C30" s="1028"/>
      <c r="D30" s="1029"/>
      <c r="E30" s="83"/>
      <c r="F30" s="17">
        <f>SUM(F11,F12,F22,F28,F29)</f>
        <v>1671718</v>
      </c>
      <c r="G30" s="17">
        <f>SUM(G29,G26,G25,G24,G23,G21,G20,G19,G15,G14,G13,G11,G16)</f>
        <v>889361.3</v>
      </c>
      <c r="H30" s="17">
        <f>SUM(H29,H26,H25,H24,H23,H21,H20,H19,H15,H14,H13,H11)</f>
        <v>916971.7</v>
      </c>
      <c r="I30" s="17">
        <f>SUM(I29,I26,I25,I24,I23,I21,I20,I19,I15,I14,I13,I11,I16)</f>
        <v>1806333</v>
      </c>
      <c r="J30" s="17">
        <f>SUM(J29,J26,J25,J24,J23,J21,J20,J19,J16,J15,J14,J13,J11)</f>
        <v>2542585</v>
      </c>
    </row>
    <row r="31" spans="1:10" ht="12" customHeight="1" x14ac:dyDescent="0.3">
      <c r="A31" s="11" t="s">
        <v>7</v>
      </c>
      <c r="B31" s="13"/>
      <c r="C31" s="19"/>
      <c r="D31" s="43"/>
      <c r="E31" s="42"/>
      <c r="F31" s="14"/>
      <c r="G31" s="14"/>
      <c r="H31" s="14"/>
      <c r="I31" s="14"/>
      <c r="J31" s="14"/>
    </row>
    <row r="32" spans="1:10" ht="12" customHeight="1" x14ac:dyDescent="0.3">
      <c r="A32" s="11"/>
      <c r="B32" s="1030" t="s">
        <v>8</v>
      </c>
      <c r="C32" s="1031"/>
      <c r="D32" s="1032"/>
      <c r="E32" s="51" t="s">
        <v>117</v>
      </c>
      <c r="F32" s="14"/>
      <c r="G32" s="14"/>
      <c r="H32" s="14"/>
      <c r="I32" s="14"/>
      <c r="J32" s="14"/>
    </row>
    <row r="33" spans="1:10" ht="12" customHeight="1" x14ac:dyDescent="0.3">
      <c r="A33" s="11"/>
      <c r="B33" s="137"/>
      <c r="C33" s="1030" t="s">
        <v>8</v>
      </c>
      <c r="D33" s="1032"/>
      <c r="E33" s="51" t="s">
        <v>110</v>
      </c>
      <c r="F33" s="14">
        <v>64322</v>
      </c>
      <c r="G33" s="159">
        <v>43982</v>
      </c>
      <c r="H33" s="159">
        <v>31018</v>
      </c>
      <c r="I33" s="14">
        <f>SUM(G33:H33)</f>
        <v>75000</v>
      </c>
      <c r="J33" s="14">
        <v>75000</v>
      </c>
    </row>
    <row r="34" spans="1:10" s="410" customFormat="1" ht="12" customHeight="1" x14ac:dyDescent="0.3">
      <c r="A34" s="407"/>
      <c r="B34" s="412"/>
      <c r="C34" s="412" t="s">
        <v>401</v>
      </c>
      <c r="D34" s="413"/>
      <c r="E34" s="411" t="s">
        <v>424</v>
      </c>
      <c r="F34" s="14">
        <v>20000</v>
      </c>
      <c r="G34" s="159">
        <v>0</v>
      </c>
      <c r="H34" s="159">
        <v>0</v>
      </c>
      <c r="I34" s="14">
        <f>SUM(G34:H34)</f>
        <v>0</v>
      </c>
      <c r="J34" s="14">
        <v>0</v>
      </c>
    </row>
    <row r="35" spans="1:10" ht="12" customHeight="1" x14ac:dyDescent="0.3">
      <c r="A35" s="11"/>
      <c r="B35" s="1030" t="s">
        <v>9</v>
      </c>
      <c r="C35" s="1031"/>
      <c r="D35" s="1032"/>
      <c r="E35" s="51" t="s">
        <v>118</v>
      </c>
      <c r="F35" s="14"/>
      <c r="G35" s="159"/>
      <c r="H35" s="159"/>
      <c r="I35" s="14"/>
      <c r="J35" s="14"/>
    </row>
    <row r="36" spans="1:10" ht="12" customHeight="1" x14ac:dyDescent="0.3">
      <c r="A36" s="11"/>
      <c r="B36" s="137"/>
      <c r="C36" s="1030" t="s">
        <v>46</v>
      </c>
      <c r="D36" s="1032"/>
      <c r="E36" s="51" t="s">
        <v>111</v>
      </c>
      <c r="F36" s="14">
        <v>39825</v>
      </c>
      <c r="G36" s="159">
        <v>0</v>
      </c>
      <c r="H36" s="159">
        <v>90604.3</v>
      </c>
      <c r="I36" s="14">
        <f>SUM(G36:H36)</f>
        <v>90604.3</v>
      </c>
      <c r="J36" s="14">
        <v>100000</v>
      </c>
    </row>
    <row r="37" spans="1:10" s="778" customFormat="1" ht="12" customHeight="1" x14ac:dyDescent="0.3">
      <c r="A37" s="774"/>
      <c r="B37" s="775"/>
      <c r="C37" s="790" t="s">
        <v>894</v>
      </c>
      <c r="D37" s="776"/>
      <c r="E37" s="777"/>
      <c r="F37" s="159">
        <v>0</v>
      </c>
      <c r="G37" s="159">
        <v>0</v>
      </c>
      <c r="H37" s="159">
        <v>0</v>
      </c>
      <c r="I37" s="159">
        <f>SUM(G37:H37)</f>
        <v>0</v>
      </c>
      <c r="J37" s="159">
        <v>115000</v>
      </c>
    </row>
    <row r="38" spans="1:10" ht="12" customHeight="1" x14ac:dyDescent="0.3">
      <c r="A38" s="11"/>
      <c r="B38" s="1030" t="s">
        <v>10</v>
      </c>
      <c r="C38" s="1031"/>
      <c r="D38" s="1032"/>
      <c r="E38" s="51" t="s">
        <v>119</v>
      </c>
      <c r="F38" s="14"/>
      <c r="G38" s="159"/>
      <c r="H38" s="159"/>
      <c r="I38" s="14"/>
      <c r="J38" s="14"/>
    </row>
    <row r="39" spans="1:10" ht="12" customHeight="1" x14ac:dyDescent="0.3">
      <c r="A39" s="11"/>
      <c r="B39" s="137"/>
      <c r="C39" s="1030" t="s">
        <v>34</v>
      </c>
      <c r="D39" s="1032"/>
      <c r="E39" s="51" t="s">
        <v>112</v>
      </c>
      <c r="F39" s="14">
        <v>27287.360000000001</v>
      </c>
      <c r="G39" s="159">
        <v>0</v>
      </c>
      <c r="H39" s="159">
        <v>35000</v>
      </c>
      <c r="I39" s="14">
        <f>SUM(G39:H39)</f>
        <v>35000</v>
      </c>
      <c r="J39" s="14">
        <v>40000</v>
      </c>
    </row>
    <row r="40" spans="1:10" s="410" customFormat="1" ht="12" customHeight="1" x14ac:dyDescent="0.3">
      <c r="A40" s="407"/>
      <c r="B40" s="628"/>
      <c r="C40" s="628" t="s">
        <v>648</v>
      </c>
      <c r="D40" s="630"/>
      <c r="E40" s="411"/>
      <c r="F40" s="14"/>
      <c r="G40" s="159"/>
      <c r="H40" s="159"/>
      <c r="I40" s="14"/>
      <c r="J40" s="14">
        <v>25000</v>
      </c>
    </row>
    <row r="41" spans="1:10" s="410" customFormat="1" ht="12" customHeight="1" x14ac:dyDescent="0.3">
      <c r="A41" s="407"/>
      <c r="B41" s="548"/>
      <c r="C41" s="1030" t="s">
        <v>557</v>
      </c>
      <c r="D41" s="1032"/>
      <c r="E41" s="217" t="s">
        <v>601</v>
      </c>
      <c r="F41" s="14">
        <v>0</v>
      </c>
      <c r="G41" s="14">
        <v>1130</v>
      </c>
      <c r="H41" s="14">
        <v>38870</v>
      </c>
      <c r="I41" s="14">
        <f>SUM(G41:H41)</f>
        <v>40000</v>
      </c>
      <c r="J41" s="14">
        <v>50000</v>
      </c>
    </row>
    <row r="42" spans="1:10" s="410" customFormat="1" ht="12" customHeight="1" x14ac:dyDescent="0.3">
      <c r="A42" s="407"/>
      <c r="B42" s="548"/>
      <c r="C42" s="1030" t="s">
        <v>558</v>
      </c>
      <c r="D42" s="1032"/>
      <c r="E42" s="217" t="s">
        <v>602</v>
      </c>
      <c r="F42" s="14">
        <v>0</v>
      </c>
      <c r="G42" s="14">
        <v>0</v>
      </c>
      <c r="H42" s="14">
        <v>10000</v>
      </c>
      <c r="I42" s="14">
        <f>SUM(G42:H42)</f>
        <v>10000</v>
      </c>
      <c r="J42" s="14">
        <v>10000</v>
      </c>
    </row>
    <row r="43" spans="1:10" s="410" customFormat="1" ht="12" customHeight="1" x14ac:dyDescent="0.3">
      <c r="A43" s="407"/>
      <c r="B43" s="548"/>
      <c r="C43" s="1030" t="s">
        <v>559</v>
      </c>
      <c r="D43" s="1032"/>
      <c r="E43" s="217" t="s">
        <v>603</v>
      </c>
      <c r="F43" s="14">
        <v>0</v>
      </c>
      <c r="G43" s="14">
        <v>0</v>
      </c>
      <c r="H43" s="14">
        <v>5000</v>
      </c>
      <c r="I43" s="14">
        <f>SUM(G43:H43)</f>
        <v>5000</v>
      </c>
      <c r="J43" s="14">
        <v>5000</v>
      </c>
    </row>
    <row r="44" spans="1:10" ht="12" customHeight="1" x14ac:dyDescent="0.3">
      <c r="A44" s="11"/>
      <c r="B44" s="1030" t="s">
        <v>69</v>
      </c>
      <c r="C44" s="1031"/>
      <c r="D44" s="1031"/>
      <c r="E44" s="411" t="s">
        <v>121</v>
      </c>
      <c r="F44" s="14"/>
      <c r="G44" s="159"/>
      <c r="H44" s="159"/>
      <c r="I44" s="14"/>
      <c r="J44" s="14"/>
    </row>
    <row r="45" spans="1:10" s="410" customFormat="1" ht="12" customHeight="1" x14ac:dyDescent="0.3">
      <c r="A45" s="407"/>
      <c r="B45" s="650"/>
      <c r="C45" s="1030" t="s">
        <v>95</v>
      </c>
      <c r="D45" s="1032"/>
      <c r="E45" s="411" t="s">
        <v>115</v>
      </c>
      <c r="F45" s="14">
        <v>28908.3</v>
      </c>
      <c r="G45" s="159">
        <v>8554.49</v>
      </c>
      <c r="H45" s="159">
        <v>21445.51</v>
      </c>
      <c r="I45" s="14">
        <f>SUM(G45:H45)</f>
        <v>30000</v>
      </c>
      <c r="J45" s="14">
        <v>30000</v>
      </c>
    </row>
    <row r="46" spans="1:10" ht="12" customHeight="1" x14ac:dyDescent="0.3">
      <c r="A46" s="407"/>
      <c r="B46" s="650"/>
      <c r="C46" s="1030" t="s">
        <v>305</v>
      </c>
      <c r="D46" s="1032"/>
      <c r="E46" s="411" t="s">
        <v>116</v>
      </c>
      <c r="F46" s="14">
        <v>0</v>
      </c>
      <c r="G46" s="159">
        <v>0</v>
      </c>
      <c r="H46" s="159">
        <v>13500</v>
      </c>
      <c r="I46" s="14">
        <f>SUM(G46:H46)</f>
        <v>13500</v>
      </c>
      <c r="J46" s="14">
        <v>12000</v>
      </c>
    </row>
    <row r="47" spans="1:10" s="410" customFormat="1" ht="12" customHeight="1" x14ac:dyDescent="0.3">
      <c r="A47" s="8"/>
      <c r="B47" s="342"/>
      <c r="C47" s="342"/>
      <c r="D47" s="521"/>
      <c r="E47" s="366"/>
      <c r="F47" s="291"/>
      <c r="G47" s="596"/>
      <c r="H47" s="596"/>
      <c r="I47" s="291"/>
      <c r="J47" s="291"/>
    </row>
    <row r="48" spans="1:10" ht="5.45" customHeight="1" x14ac:dyDescent="0.3">
      <c r="A48" s="58"/>
      <c r="B48" s="178"/>
      <c r="C48" s="178"/>
      <c r="D48" s="179"/>
      <c r="E48" s="180"/>
      <c r="F48" s="46"/>
      <c r="G48" s="46"/>
      <c r="H48" s="46"/>
      <c r="I48" s="46"/>
      <c r="J48" s="46"/>
    </row>
    <row r="49" spans="1:10" ht="4.9000000000000004" customHeight="1" x14ac:dyDescent="0.3">
      <c r="A49" s="13"/>
      <c r="B49" s="260"/>
      <c r="C49" s="260"/>
      <c r="D49" s="261"/>
      <c r="E49" s="157"/>
      <c r="F49" s="56"/>
      <c r="G49" s="56"/>
      <c r="H49" s="56"/>
      <c r="I49" s="56"/>
      <c r="J49" s="56"/>
    </row>
    <row r="50" spans="1:10" ht="12" customHeight="1" thickBot="1" x14ac:dyDescent="0.35">
      <c r="A50" s="38" t="s">
        <v>72</v>
      </c>
      <c r="B50" s="260"/>
      <c r="C50" s="260"/>
      <c r="D50" s="261"/>
      <c r="E50" s="157"/>
      <c r="F50" s="56"/>
      <c r="G50" s="56"/>
      <c r="H50" s="56"/>
      <c r="I50" s="56"/>
      <c r="J50" s="193" t="s">
        <v>487</v>
      </c>
    </row>
    <row r="51" spans="1:10" ht="12" customHeight="1" thickBot="1" x14ac:dyDescent="0.3">
      <c r="A51" s="24"/>
      <c r="B51" s="25"/>
      <c r="C51" s="25"/>
      <c r="D51" s="25"/>
      <c r="E51" s="26"/>
      <c r="F51" s="272"/>
      <c r="G51" s="1052" t="s">
        <v>19</v>
      </c>
      <c r="H51" s="1052"/>
      <c r="I51" s="1052"/>
      <c r="J51" s="1025" t="s">
        <v>24</v>
      </c>
    </row>
    <row r="52" spans="1:10" ht="12" customHeight="1" x14ac:dyDescent="0.25">
      <c r="A52" s="1056" t="s">
        <v>1</v>
      </c>
      <c r="B52" s="1057"/>
      <c r="C52" s="1057"/>
      <c r="D52" s="1053"/>
      <c r="E52" s="1100" t="s">
        <v>16</v>
      </c>
      <c r="F52" s="273" t="s">
        <v>17</v>
      </c>
      <c r="G52" s="1054" t="s">
        <v>18</v>
      </c>
      <c r="H52" s="1054" t="s">
        <v>23</v>
      </c>
      <c r="I52" s="1054" t="s">
        <v>22</v>
      </c>
      <c r="J52" s="1026"/>
    </row>
    <row r="53" spans="1:10" ht="12" customHeight="1" thickBot="1" x14ac:dyDescent="0.3">
      <c r="A53" s="1103"/>
      <c r="B53" s="1104"/>
      <c r="C53" s="1104"/>
      <c r="D53" s="1105"/>
      <c r="E53" s="1101"/>
      <c r="F53" s="285" t="s">
        <v>18</v>
      </c>
      <c r="G53" s="1102"/>
      <c r="H53" s="1102"/>
      <c r="I53" s="1102"/>
      <c r="J53" s="285" t="s">
        <v>25</v>
      </c>
    </row>
    <row r="54" spans="1:10" ht="10.9" customHeight="1" x14ac:dyDescent="0.3">
      <c r="A54" s="11"/>
      <c r="B54" s="1045" t="s">
        <v>54</v>
      </c>
      <c r="C54" s="1047"/>
      <c r="D54" s="1032"/>
      <c r="E54" s="576"/>
      <c r="F54" s="14"/>
      <c r="G54" s="14"/>
      <c r="H54" s="14"/>
      <c r="I54" s="14"/>
      <c r="J54" s="14"/>
    </row>
    <row r="55" spans="1:10" ht="10.9" customHeight="1" x14ac:dyDescent="0.3">
      <c r="A55" s="11"/>
      <c r="B55" s="138"/>
      <c r="C55" s="1045" t="s">
        <v>97</v>
      </c>
      <c r="D55" s="1032"/>
      <c r="E55" s="492" t="s">
        <v>161</v>
      </c>
      <c r="F55" s="358">
        <f>SUM(F56:F57)</f>
        <v>228950</v>
      </c>
      <c r="G55" s="358">
        <f t="shared" ref="G55:H55" si="2">SUM(G56:G57)</f>
        <v>128600</v>
      </c>
      <c r="H55" s="358">
        <f t="shared" si="2"/>
        <v>170800</v>
      </c>
      <c r="I55" s="358">
        <f>SUM(G55:H55)</f>
        <v>299400</v>
      </c>
      <c r="J55" s="358">
        <f>SUM(J56:J57)</f>
        <v>455400</v>
      </c>
    </row>
    <row r="56" spans="1:10" ht="10.9" customHeight="1" x14ac:dyDescent="0.3">
      <c r="A56" s="11"/>
      <c r="B56" s="138"/>
      <c r="D56" s="219" t="s">
        <v>264</v>
      </c>
      <c r="E56" s="492" t="s">
        <v>285</v>
      </c>
      <c r="F56" s="21">
        <v>36000</v>
      </c>
      <c r="G56" s="159">
        <v>25500</v>
      </c>
      <c r="H56" s="159">
        <v>28500</v>
      </c>
      <c r="I56" s="21">
        <f>SUM(G56:H56)</f>
        <v>54000</v>
      </c>
      <c r="J56" s="21">
        <v>54000</v>
      </c>
    </row>
    <row r="57" spans="1:10" ht="10.9" customHeight="1" x14ac:dyDescent="0.3">
      <c r="A57" s="11"/>
      <c r="B57" s="138"/>
      <c r="D57" s="219" t="s">
        <v>265</v>
      </c>
      <c r="E57" s="492" t="s">
        <v>286</v>
      </c>
      <c r="F57" s="21">
        <v>192950</v>
      </c>
      <c r="G57" s="159">
        <v>103100</v>
      </c>
      <c r="H57" s="159">
        <v>142300</v>
      </c>
      <c r="I57" s="21">
        <f>SUM(G57:H57)</f>
        <v>245400</v>
      </c>
      <c r="J57" s="21">
        <v>401400</v>
      </c>
    </row>
    <row r="58" spans="1:10" ht="10.9" customHeight="1" x14ac:dyDescent="0.3">
      <c r="A58" s="11"/>
      <c r="B58" s="1030" t="s">
        <v>13</v>
      </c>
      <c r="C58" s="1030"/>
      <c r="D58" s="1046"/>
      <c r="E58" s="492" t="s">
        <v>162</v>
      </c>
      <c r="F58" s="21"/>
      <c r="G58" s="159"/>
      <c r="H58" s="159"/>
      <c r="I58" s="21"/>
      <c r="J58" s="21"/>
    </row>
    <row r="59" spans="1:10" ht="10.9" customHeight="1" x14ac:dyDescent="0.3">
      <c r="A59" s="11"/>
      <c r="B59" s="141"/>
      <c r="C59" s="1062" t="s">
        <v>98</v>
      </c>
      <c r="D59" s="1044"/>
      <c r="E59" s="492" t="s">
        <v>163</v>
      </c>
      <c r="F59" s="21">
        <v>1416</v>
      </c>
      <c r="G59" s="159">
        <v>0</v>
      </c>
      <c r="H59" s="159">
        <v>0</v>
      </c>
      <c r="I59" s="21">
        <f>SUM(G59:H59)</f>
        <v>0</v>
      </c>
      <c r="J59" s="21">
        <v>0</v>
      </c>
    </row>
    <row r="60" spans="1:10" ht="10.9" customHeight="1" x14ac:dyDescent="0.3">
      <c r="A60" s="11"/>
      <c r="B60" s="1030" t="s">
        <v>70</v>
      </c>
      <c r="C60" s="1031"/>
      <c r="D60" s="1032"/>
      <c r="E60" s="492" t="s">
        <v>165</v>
      </c>
      <c r="F60" s="21">
        <v>0</v>
      </c>
      <c r="G60" s="159">
        <v>0</v>
      </c>
      <c r="H60" s="159">
        <v>5000</v>
      </c>
      <c r="I60" s="21">
        <f>SUM(G60:H60)</f>
        <v>5000</v>
      </c>
      <c r="J60" s="21">
        <v>20000</v>
      </c>
    </row>
    <row r="61" spans="1:10" ht="10.9" customHeight="1" x14ac:dyDescent="0.3">
      <c r="A61" s="11"/>
      <c r="B61" s="141"/>
      <c r="C61" s="1030" t="s">
        <v>71</v>
      </c>
      <c r="D61" s="1032"/>
      <c r="E61" s="492" t="s">
        <v>175</v>
      </c>
      <c r="F61" s="159">
        <v>246575</v>
      </c>
      <c r="G61" s="50">
        <v>0</v>
      </c>
      <c r="H61" s="50">
        <v>0</v>
      </c>
      <c r="I61" s="50">
        <f t="shared" ref="I61" si="3">SUM(G61:H61)</f>
        <v>0</v>
      </c>
      <c r="J61" s="358">
        <f>SUM(J62:J87)</f>
        <v>825407</v>
      </c>
    </row>
    <row r="62" spans="1:10" ht="10.9" customHeight="1" x14ac:dyDescent="0.3">
      <c r="A62" s="11"/>
      <c r="B62" s="141"/>
      <c r="C62" s="566" t="s">
        <v>266</v>
      </c>
      <c r="E62" s="492" t="s">
        <v>175</v>
      </c>
      <c r="F62" s="21">
        <v>6329</v>
      </c>
      <c r="G62" s="159">
        <v>0</v>
      </c>
      <c r="H62" s="159">
        <v>0</v>
      </c>
      <c r="I62" s="21">
        <f t="shared" ref="I62:I82" si="4">SUM(G62:H62)</f>
        <v>0</v>
      </c>
      <c r="J62" s="21">
        <v>0</v>
      </c>
    </row>
    <row r="63" spans="1:10" s="410" customFormat="1" ht="10.9" customHeight="1" x14ac:dyDescent="0.3">
      <c r="A63" s="407"/>
      <c r="B63" s="538"/>
      <c r="C63" s="566"/>
      <c r="D63" s="567" t="s">
        <v>538</v>
      </c>
      <c r="E63" s="577" t="s">
        <v>588</v>
      </c>
      <c r="F63" s="21">
        <v>0</v>
      </c>
      <c r="G63" s="21">
        <v>7500</v>
      </c>
      <c r="H63" s="21">
        <v>22500</v>
      </c>
      <c r="I63" s="21">
        <f>SUM(G63:H63)</f>
        <v>30000</v>
      </c>
      <c r="J63" s="159">
        <v>30000</v>
      </c>
    </row>
    <row r="64" spans="1:10" s="410" customFormat="1" ht="10.9" customHeight="1" x14ac:dyDescent="0.3">
      <c r="A64" s="407"/>
      <c r="B64" s="538"/>
      <c r="C64" s="566"/>
      <c r="D64" s="567" t="s">
        <v>539</v>
      </c>
      <c r="E64" s="577" t="s">
        <v>589</v>
      </c>
      <c r="F64" s="21">
        <v>0</v>
      </c>
      <c r="G64" s="21">
        <v>0</v>
      </c>
      <c r="H64" s="21">
        <v>10000</v>
      </c>
      <c r="I64" s="21">
        <f>SUM(G64:H64)</f>
        <v>10000</v>
      </c>
      <c r="J64" s="159">
        <v>10000</v>
      </c>
    </row>
    <row r="65" spans="1:10" ht="10.9" customHeight="1" x14ac:dyDescent="0.3">
      <c r="A65" s="11"/>
      <c r="B65" s="141"/>
      <c r="C65" s="566" t="s">
        <v>267</v>
      </c>
      <c r="E65" s="492" t="s">
        <v>175</v>
      </c>
      <c r="F65" s="21">
        <v>73206</v>
      </c>
      <c r="G65" s="159">
        <v>0</v>
      </c>
      <c r="H65" s="159">
        <v>0</v>
      </c>
      <c r="I65" s="21">
        <f t="shared" si="4"/>
        <v>0</v>
      </c>
      <c r="J65" s="159">
        <v>0</v>
      </c>
    </row>
    <row r="66" spans="1:10" s="410" customFormat="1" ht="10.9" customHeight="1" x14ac:dyDescent="0.3">
      <c r="A66" s="407"/>
      <c r="B66" s="538"/>
      <c r="C66" s="566"/>
      <c r="D66" s="567" t="s">
        <v>540</v>
      </c>
      <c r="E66" s="577" t="s">
        <v>590</v>
      </c>
      <c r="F66" s="21">
        <v>0</v>
      </c>
      <c r="G66" s="21">
        <v>13300</v>
      </c>
      <c r="H66" s="21">
        <v>46700</v>
      </c>
      <c r="I66" s="21">
        <f>SUM(G66:H66)</f>
        <v>60000</v>
      </c>
      <c r="J66" s="159">
        <v>75000</v>
      </c>
    </row>
    <row r="67" spans="1:10" s="410" customFormat="1" ht="10.9" customHeight="1" x14ac:dyDescent="0.3">
      <c r="A67" s="407"/>
      <c r="B67" s="538"/>
      <c r="C67" s="566"/>
      <c r="D67" s="567" t="s">
        <v>541</v>
      </c>
      <c r="E67" s="577" t="s">
        <v>591</v>
      </c>
      <c r="F67" s="21">
        <v>0</v>
      </c>
      <c r="G67" s="21">
        <v>0</v>
      </c>
      <c r="H67" s="21">
        <v>20000</v>
      </c>
      <c r="I67" s="21">
        <f>SUM(G67:H67)</f>
        <v>20000</v>
      </c>
      <c r="J67" s="159">
        <v>20000</v>
      </c>
    </row>
    <row r="68" spans="1:10" s="410" customFormat="1" ht="10.9" customHeight="1" x14ac:dyDescent="0.3">
      <c r="A68" s="407"/>
      <c r="B68" s="538"/>
      <c r="C68" s="566"/>
      <c r="D68" s="567" t="s">
        <v>542</v>
      </c>
      <c r="E68" s="577" t="s">
        <v>592</v>
      </c>
      <c r="F68" s="21">
        <v>0</v>
      </c>
      <c r="G68" s="21">
        <v>72000</v>
      </c>
      <c r="H68" s="21">
        <v>3000</v>
      </c>
      <c r="I68" s="21">
        <f>SUM(G68:H68)</f>
        <v>75000</v>
      </c>
      <c r="J68" s="159">
        <v>75000</v>
      </c>
    </row>
    <row r="69" spans="1:10" s="410" customFormat="1" ht="10.9" customHeight="1" x14ac:dyDescent="0.3">
      <c r="A69" s="407"/>
      <c r="B69" s="538"/>
      <c r="C69" s="566"/>
      <c r="D69" s="567" t="s">
        <v>539</v>
      </c>
      <c r="E69" s="577" t="s">
        <v>593</v>
      </c>
      <c r="F69" s="21">
        <v>0</v>
      </c>
      <c r="G69" s="21">
        <v>0</v>
      </c>
      <c r="H69" s="21">
        <v>10000</v>
      </c>
      <c r="I69" s="21">
        <f>SUM(G69:H69)</f>
        <v>10000</v>
      </c>
      <c r="J69" s="159">
        <v>10000</v>
      </c>
    </row>
    <row r="70" spans="1:10" s="410" customFormat="1" ht="10.9" customHeight="1" x14ac:dyDescent="0.3">
      <c r="A70" s="407"/>
      <c r="B70" s="628"/>
      <c r="C70" s="566"/>
      <c r="D70" s="567" t="s">
        <v>649</v>
      </c>
      <c r="E70" s="577" t="s">
        <v>594</v>
      </c>
      <c r="F70" s="21">
        <v>0</v>
      </c>
      <c r="G70" s="21">
        <v>0</v>
      </c>
      <c r="H70" s="21">
        <v>0</v>
      </c>
      <c r="I70" s="21">
        <f>SUM(G70:H70)</f>
        <v>0</v>
      </c>
      <c r="J70" s="159">
        <v>100000</v>
      </c>
    </row>
    <row r="71" spans="1:10" ht="10.9" customHeight="1" x14ac:dyDescent="0.3">
      <c r="A71" s="11"/>
      <c r="B71" s="141"/>
      <c r="C71" s="566" t="s">
        <v>268</v>
      </c>
      <c r="E71" s="492" t="s">
        <v>175</v>
      </c>
      <c r="F71" s="21">
        <v>142126</v>
      </c>
      <c r="G71" s="159">
        <v>0</v>
      </c>
      <c r="H71" s="159">
        <v>0</v>
      </c>
      <c r="I71" s="21">
        <f t="shared" si="4"/>
        <v>0</v>
      </c>
      <c r="J71" s="159">
        <v>0</v>
      </c>
    </row>
    <row r="72" spans="1:10" s="410" customFormat="1" ht="10.9" customHeight="1" x14ac:dyDescent="0.3">
      <c r="A72" s="407"/>
      <c r="B72" s="538"/>
      <c r="C72" s="566"/>
      <c r="D72" s="567" t="s">
        <v>543</v>
      </c>
      <c r="E72" s="577" t="s">
        <v>595</v>
      </c>
      <c r="F72" s="21">
        <v>0</v>
      </c>
      <c r="G72" s="21">
        <v>8000</v>
      </c>
      <c r="H72" s="21">
        <v>92000</v>
      </c>
      <c r="I72" s="21">
        <f t="shared" ref="I72:I78" si="5">SUM(G72:H72)</f>
        <v>100000</v>
      </c>
      <c r="J72" s="159">
        <v>100000</v>
      </c>
    </row>
    <row r="73" spans="1:10" s="410" customFormat="1" ht="10.9" customHeight="1" x14ac:dyDescent="0.3">
      <c r="A73" s="407"/>
      <c r="B73" s="538"/>
      <c r="C73" s="566"/>
      <c r="D73" s="567" t="s">
        <v>544</v>
      </c>
      <c r="E73" s="577" t="s">
        <v>596</v>
      </c>
      <c r="F73" s="21">
        <v>0</v>
      </c>
      <c r="G73" s="21">
        <v>123500</v>
      </c>
      <c r="H73" s="21">
        <v>6500</v>
      </c>
      <c r="I73" s="21">
        <f t="shared" si="5"/>
        <v>130000</v>
      </c>
      <c r="J73" s="159">
        <v>130000</v>
      </c>
    </row>
    <row r="74" spans="1:10" s="410" customFormat="1" ht="10.9" customHeight="1" x14ac:dyDescent="0.3">
      <c r="A74" s="407"/>
      <c r="B74" s="538"/>
      <c r="C74" s="566"/>
      <c r="D74" s="567" t="s">
        <v>545</v>
      </c>
      <c r="E74" s="577" t="s">
        <v>597</v>
      </c>
      <c r="F74" s="21">
        <v>0</v>
      </c>
      <c r="G74" s="21">
        <v>0</v>
      </c>
      <c r="H74" s="21">
        <v>20000</v>
      </c>
      <c r="I74" s="21">
        <f t="shared" si="5"/>
        <v>20000</v>
      </c>
      <c r="J74" s="159">
        <v>20000</v>
      </c>
    </row>
    <row r="75" spans="1:10" s="410" customFormat="1" ht="10.9" customHeight="1" x14ac:dyDescent="0.3">
      <c r="A75" s="407"/>
      <c r="B75" s="538"/>
      <c r="C75" s="566"/>
      <c r="D75" s="567" t="s">
        <v>546</v>
      </c>
      <c r="E75" s="577" t="s">
        <v>598</v>
      </c>
      <c r="F75" s="21">
        <v>0</v>
      </c>
      <c r="G75" s="21">
        <v>1300</v>
      </c>
      <c r="H75" s="21">
        <v>8700</v>
      </c>
      <c r="I75" s="21">
        <f t="shared" si="5"/>
        <v>10000</v>
      </c>
      <c r="J75" s="159">
        <v>10000</v>
      </c>
    </row>
    <row r="76" spans="1:10" s="410" customFormat="1" ht="10.9" customHeight="1" x14ac:dyDescent="0.3">
      <c r="A76" s="407"/>
      <c r="B76" s="538"/>
      <c r="C76" s="566"/>
      <c r="D76" s="567" t="s">
        <v>539</v>
      </c>
      <c r="E76" s="577" t="s">
        <v>599</v>
      </c>
      <c r="F76" s="21">
        <v>0</v>
      </c>
      <c r="G76" s="21">
        <v>0</v>
      </c>
      <c r="H76" s="21">
        <v>15000</v>
      </c>
      <c r="I76" s="21">
        <f t="shared" si="5"/>
        <v>15000</v>
      </c>
      <c r="J76" s="159">
        <v>15000</v>
      </c>
    </row>
    <row r="77" spans="1:10" s="410" customFormat="1" ht="10.9" customHeight="1" x14ac:dyDescent="0.3">
      <c r="A77" s="407"/>
      <c r="B77" s="538"/>
      <c r="C77" s="566"/>
      <c r="D77" s="588" t="s">
        <v>547</v>
      </c>
      <c r="E77" s="577" t="s">
        <v>867</v>
      </c>
      <c r="F77" s="21">
        <v>0</v>
      </c>
      <c r="G77" s="21">
        <v>20000</v>
      </c>
      <c r="H77" s="21">
        <v>0</v>
      </c>
      <c r="I77" s="21">
        <f t="shared" si="5"/>
        <v>20000</v>
      </c>
      <c r="J77" s="159">
        <v>20000</v>
      </c>
    </row>
    <row r="78" spans="1:10" s="410" customFormat="1" ht="10.9" customHeight="1" x14ac:dyDescent="0.3">
      <c r="A78" s="407"/>
      <c r="B78" s="538"/>
      <c r="C78" s="566"/>
      <c r="D78" s="567" t="s">
        <v>548</v>
      </c>
      <c r="E78" s="577" t="s">
        <v>868</v>
      </c>
      <c r="F78" s="21">
        <v>0</v>
      </c>
      <c r="G78" s="21">
        <v>0</v>
      </c>
      <c r="H78" s="21">
        <v>35000</v>
      </c>
      <c r="I78" s="21">
        <f t="shared" si="5"/>
        <v>35000</v>
      </c>
      <c r="J78" s="159">
        <v>35000</v>
      </c>
    </row>
    <row r="79" spans="1:10" ht="10.9" customHeight="1" x14ac:dyDescent="0.3">
      <c r="A79" s="11"/>
      <c r="B79" s="141"/>
      <c r="C79" s="566" t="s">
        <v>314</v>
      </c>
      <c r="E79" s="492" t="s">
        <v>175</v>
      </c>
      <c r="F79" s="21">
        <v>193000</v>
      </c>
      <c r="G79" s="159">
        <v>0</v>
      </c>
      <c r="H79" s="159">
        <v>0</v>
      </c>
      <c r="I79" s="21">
        <f t="shared" si="4"/>
        <v>0</v>
      </c>
      <c r="J79" s="159">
        <v>0</v>
      </c>
    </row>
    <row r="80" spans="1:10" ht="10.9" customHeight="1" x14ac:dyDescent="0.3">
      <c r="A80" s="11"/>
      <c r="B80" s="294"/>
      <c r="C80" s="566" t="s">
        <v>315</v>
      </c>
      <c r="E80" s="492" t="s">
        <v>175</v>
      </c>
      <c r="F80" s="21">
        <v>5680</v>
      </c>
      <c r="G80" s="159">
        <v>0</v>
      </c>
      <c r="H80" s="159">
        <v>0</v>
      </c>
      <c r="I80" s="21">
        <f t="shared" si="4"/>
        <v>0</v>
      </c>
      <c r="J80" s="159">
        <v>0</v>
      </c>
    </row>
    <row r="81" spans="1:10" ht="10.9" customHeight="1" x14ac:dyDescent="0.3">
      <c r="A81" s="11"/>
      <c r="B81" s="141"/>
      <c r="C81" s="566" t="s">
        <v>269</v>
      </c>
      <c r="E81" s="492" t="s">
        <v>175</v>
      </c>
      <c r="F81" s="21">
        <v>120000</v>
      </c>
      <c r="G81" s="159">
        <v>0</v>
      </c>
      <c r="H81" s="159">
        <v>0</v>
      </c>
      <c r="I81" s="21">
        <f t="shared" si="4"/>
        <v>0</v>
      </c>
      <c r="J81" s="159">
        <v>0</v>
      </c>
    </row>
    <row r="82" spans="1:10" ht="10.9" customHeight="1" x14ac:dyDescent="0.3">
      <c r="A82" s="11"/>
      <c r="B82" s="141"/>
      <c r="C82" s="566" t="s">
        <v>316</v>
      </c>
      <c r="E82" s="492" t="s">
        <v>175</v>
      </c>
      <c r="F82" s="21">
        <v>143269</v>
      </c>
      <c r="G82" s="159">
        <v>0</v>
      </c>
      <c r="H82" s="159">
        <v>0</v>
      </c>
      <c r="I82" s="21">
        <f t="shared" si="4"/>
        <v>0</v>
      </c>
      <c r="J82" s="159">
        <v>0</v>
      </c>
    </row>
    <row r="83" spans="1:10" s="410" customFormat="1" ht="10.9" customHeight="1" x14ac:dyDescent="0.3">
      <c r="A83" s="407"/>
      <c r="B83" s="548"/>
      <c r="C83" s="566"/>
      <c r="D83" s="567" t="s">
        <v>549</v>
      </c>
      <c r="E83" s="577" t="s">
        <v>869</v>
      </c>
      <c r="F83" s="21">
        <v>0</v>
      </c>
      <c r="G83" s="21">
        <v>0</v>
      </c>
      <c r="H83" s="21">
        <v>70000</v>
      </c>
      <c r="I83" s="21">
        <f t="shared" ref="I83:I100" si="6">SUM(G83:H83)</f>
        <v>70000</v>
      </c>
      <c r="J83" s="159">
        <v>70000</v>
      </c>
    </row>
    <row r="84" spans="1:10" s="410" customFormat="1" ht="10.9" customHeight="1" x14ac:dyDescent="0.3">
      <c r="A84" s="407"/>
      <c r="B84" s="548"/>
      <c r="C84" s="566"/>
      <c r="D84" s="567" t="s">
        <v>539</v>
      </c>
      <c r="E84" s="577" t="s">
        <v>572</v>
      </c>
      <c r="F84" s="21">
        <v>0</v>
      </c>
      <c r="G84" s="21">
        <v>3780</v>
      </c>
      <c r="H84" s="21">
        <v>11220</v>
      </c>
      <c r="I84" s="21">
        <f t="shared" si="6"/>
        <v>15000</v>
      </c>
      <c r="J84" s="159">
        <v>15000</v>
      </c>
    </row>
    <row r="85" spans="1:10" s="410" customFormat="1" ht="10.9" customHeight="1" x14ac:dyDescent="0.3">
      <c r="A85" s="407"/>
      <c r="B85" s="548"/>
      <c r="C85" s="566"/>
      <c r="D85" s="567" t="s">
        <v>550</v>
      </c>
      <c r="E85" s="577" t="s">
        <v>870</v>
      </c>
      <c r="F85" s="21">
        <v>0</v>
      </c>
      <c r="G85" s="21">
        <v>8155</v>
      </c>
      <c r="H85" s="21">
        <v>22252</v>
      </c>
      <c r="I85" s="21">
        <f t="shared" si="6"/>
        <v>30407</v>
      </c>
      <c r="J85" s="159">
        <v>30407</v>
      </c>
    </row>
    <row r="86" spans="1:10" s="410" customFormat="1" ht="10.9" customHeight="1" x14ac:dyDescent="0.3">
      <c r="A86" s="407"/>
      <c r="B86" s="548"/>
      <c r="C86" s="566"/>
      <c r="D86" s="567" t="s">
        <v>551</v>
      </c>
      <c r="E86" s="577" t="s">
        <v>871</v>
      </c>
      <c r="F86" s="21">
        <v>0</v>
      </c>
      <c r="G86" s="21">
        <v>3800</v>
      </c>
      <c r="H86" s="21">
        <v>26200</v>
      </c>
      <c r="I86" s="21">
        <f t="shared" si="6"/>
        <v>30000</v>
      </c>
      <c r="J86" s="159">
        <v>30000</v>
      </c>
    </row>
    <row r="87" spans="1:10" s="410" customFormat="1" ht="10.9" customHeight="1" x14ac:dyDescent="0.3">
      <c r="A87" s="407"/>
      <c r="B87" s="548"/>
      <c r="C87" s="566"/>
      <c r="D87" s="567" t="s">
        <v>552</v>
      </c>
      <c r="E87" s="577" t="s">
        <v>872</v>
      </c>
      <c r="F87" s="21">
        <v>0</v>
      </c>
      <c r="G87" s="21">
        <v>0</v>
      </c>
      <c r="H87" s="21">
        <v>30000</v>
      </c>
      <c r="I87" s="21">
        <f t="shared" si="6"/>
        <v>30000</v>
      </c>
      <c r="J87" s="159">
        <v>30000</v>
      </c>
    </row>
    <row r="88" spans="1:10" s="410" customFormat="1" ht="10.9" customHeight="1" x14ac:dyDescent="0.3">
      <c r="A88" s="407"/>
      <c r="B88" s="412"/>
      <c r="C88" s="566" t="s">
        <v>402</v>
      </c>
      <c r="E88" s="492" t="s">
        <v>175</v>
      </c>
      <c r="F88" s="21">
        <v>20000</v>
      </c>
      <c r="G88" s="159">
        <v>0</v>
      </c>
      <c r="H88" s="159">
        <v>0</v>
      </c>
      <c r="I88" s="21">
        <f t="shared" si="6"/>
        <v>0</v>
      </c>
      <c r="J88" s="159">
        <v>0</v>
      </c>
    </row>
    <row r="89" spans="1:10" s="410" customFormat="1" ht="10.9" customHeight="1" x14ac:dyDescent="0.3">
      <c r="A89" s="407"/>
      <c r="B89" s="548"/>
      <c r="C89" s="566"/>
      <c r="D89" s="567" t="s">
        <v>553</v>
      </c>
      <c r="E89" s="577" t="s">
        <v>873</v>
      </c>
      <c r="F89" s="21">
        <v>0</v>
      </c>
      <c r="G89" s="21">
        <v>0</v>
      </c>
      <c r="H89" s="21">
        <v>25000</v>
      </c>
      <c r="I89" s="21">
        <f t="shared" si="6"/>
        <v>25000</v>
      </c>
      <c r="J89" s="159">
        <v>25000</v>
      </c>
    </row>
    <row r="90" spans="1:10" s="410" customFormat="1" ht="10.9" customHeight="1" x14ac:dyDescent="0.3">
      <c r="A90" s="407"/>
      <c r="B90" s="548"/>
      <c r="C90" s="566"/>
      <c r="D90" s="567" t="s">
        <v>539</v>
      </c>
      <c r="E90" s="577" t="s">
        <v>874</v>
      </c>
      <c r="F90" s="21">
        <v>0</v>
      </c>
      <c r="G90" s="21">
        <v>0</v>
      </c>
      <c r="H90" s="21">
        <v>8000</v>
      </c>
      <c r="I90" s="21">
        <f t="shared" si="6"/>
        <v>8000</v>
      </c>
      <c r="J90" s="159">
        <v>8000</v>
      </c>
    </row>
    <row r="91" spans="1:10" s="410" customFormat="1" ht="10.9" customHeight="1" x14ac:dyDescent="0.3">
      <c r="A91" s="407"/>
      <c r="B91" s="548"/>
      <c r="C91" s="566"/>
      <c r="D91" s="567" t="s">
        <v>542</v>
      </c>
      <c r="E91" s="577" t="s">
        <v>875</v>
      </c>
      <c r="F91" s="21">
        <v>0</v>
      </c>
      <c r="G91" s="21">
        <v>0</v>
      </c>
      <c r="H91" s="21">
        <v>25000</v>
      </c>
      <c r="I91" s="21">
        <f t="shared" si="6"/>
        <v>25000</v>
      </c>
      <c r="J91" s="159">
        <v>25000</v>
      </c>
    </row>
    <row r="92" spans="1:10" s="410" customFormat="1" ht="10.9" customHeight="1" x14ac:dyDescent="0.3">
      <c r="A92" s="407"/>
      <c r="B92" s="548"/>
      <c r="C92" s="572" t="s">
        <v>554</v>
      </c>
      <c r="D92" s="567"/>
      <c r="E92" s="577" t="s">
        <v>876</v>
      </c>
      <c r="F92" s="21">
        <v>0</v>
      </c>
      <c r="G92" s="21">
        <v>118800</v>
      </c>
      <c r="H92" s="21">
        <v>1200</v>
      </c>
      <c r="I92" s="21">
        <f t="shared" si="6"/>
        <v>120000</v>
      </c>
      <c r="J92" s="159">
        <v>180000</v>
      </c>
    </row>
    <row r="93" spans="1:10" s="410" customFormat="1" ht="10.9" customHeight="1" x14ac:dyDescent="0.3">
      <c r="A93" s="407"/>
      <c r="B93" s="548"/>
      <c r="C93" s="587" t="s">
        <v>555</v>
      </c>
      <c r="D93" s="567"/>
      <c r="E93" s="577" t="s">
        <v>877</v>
      </c>
      <c r="F93" s="21">
        <v>0</v>
      </c>
      <c r="G93" s="21">
        <v>0</v>
      </c>
      <c r="H93" s="21">
        <v>30000</v>
      </c>
      <c r="I93" s="21">
        <f t="shared" si="6"/>
        <v>30000</v>
      </c>
      <c r="J93" s="159">
        <v>45000</v>
      </c>
    </row>
    <row r="94" spans="1:10" s="410" customFormat="1" ht="10.9" customHeight="1" x14ac:dyDescent="0.3">
      <c r="A94" s="407"/>
      <c r="B94" s="548"/>
      <c r="C94" s="572" t="s">
        <v>556</v>
      </c>
      <c r="D94" s="567"/>
      <c r="E94" s="577" t="s">
        <v>878</v>
      </c>
      <c r="F94" s="21">
        <v>0</v>
      </c>
      <c r="G94" s="21">
        <v>17350</v>
      </c>
      <c r="H94" s="21">
        <v>2650</v>
      </c>
      <c r="I94" s="21">
        <f t="shared" si="6"/>
        <v>20000</v>
      </c>
      <c r="J94" s="159">
        <v>65000</v>
      </c>
    </row>
    <row r="95" spans="1:10" s="778" customFormat="1" ht="10.9" customHeight="1" x14ac:dyDescent="0.3">
      <c r="A95" s="785"/>
      <c r="B95" s="775"/>
      <c r="C95" s="786" t="s">
        <v>888</v>
      </c>
      <c r="D95" s="786"/>
      <c r="E95" s="814" t="s">
        <v>900</v>
      </c>
      <c r="F95" s="21">
        <v>0</v>
      </c>
      <c r="G95" s="21">
        <v>0</v>
      </c>
      <c r="H95" s="21">
        <v>0</v>
      </c>
      <c r="I95" s="21">
        <f t="shared" si="6"/>
        <v>0</v>
      </c>
      <c r="J95" s="21">
        <v>215000</v>
      </c>
    </row>
    <row r="96" spans="1:10" s="778" customFormat="1" ht="10.9" customHeight="1" x14ac:dyDescent="0.3">
      <c r="A96" s="785"/>
      <c r="B96" s="775"/>
      <c r="C96" s="786" t="s">
        <v>889</v>
      </c>
      <c r="D96" s="786"/>
      <c r="E96" s="814" t="s">
        <v>901</v>
      </c>
      <c r="F96" s="21">
        <v>0</v>
      </c>
      <c r="G96" s="21">
        <v>0</v>
      </c>
      <c r="H96" s="21">
        <v>0</v>
      </c>
      <c r="I96" s="21">
        <f t="shared" si="6"/>
        <v>0</v>
      </c>
      <c r="J96" s="21">
        <v>475745</v>
      </c>
    </row>
    <row r="97" spans="1:10" s="778" customFormat="1" ht="10.9" customHeight="1" x14ac:dyDescent="0.3">
      <c r="A97" s="785"/>
      <c r="B97" s="775"/>
      <c r="C97" s="786" t="s">
        <v>890</v>
      </c>
      <c r="D97" s="786"/>
      <c r="E97" s="814" t="s">
        <v>901</v>
      </c>
      <c r="F97" s="21">
        <v>0</v>
      </c>
      <c r="G97" s="21">
        <v>0</v>
      </c>
      <c r="H97" s="21">
        <v>0</v>
      </c>
      <c r="I97" s="21">
        <f t="shared" si="6"/>
        <v>0</v>
      </c>
      <c r="J97" s="21">
        <v>100000</v>
      </c>
    </row>
    <row r="98" spans="1:10" s="778" customFormat="1" ht="10.9" customHeight="1" x14ac:dyDescent="0.3">
      <c r="A98" s="785"/>
      <c r="B98" s="775"/>
      <c r="C98" s="786" t="s">
        <v>891</v>
      </c>
      <c r="D98" s="786"/>
      <c r="E98" s="814" t="s">
        <v>901</v>
      </c>
      <c r="F98" s="21">
        <v>0</v>
      </c>
      <c r="G98" s="21">
        <v>0</v>
      </c>
      <c r="H98" s="21">
        <v>0</v>
      </c>
      <c r="I98" s="21">
        <f t="shared" si="6"/>
        <v>0</v>
      </c>
      <c r="J98" s="21">
        <v>515000</v>
      </c>
    </row>
    <row r="99" spans="1:10" s="778" customFormat="1" ht="10.9" customHeight="1" x14ac:dyDescent="0.3">
      <c r="A99" s="785"/>
      <c r="B99" s="775"/>
      <c r="C99" s="786" t="s">
        <v>892</v>
      </c>
      <c r="D99" s="786"/>
      <c r="E99" s="814" t="s">
        <v>901</v>
      </c>
      <c r="F99" s="21">
        <v>0</v>
      </c>
      <c r="G99" s="21">
        <v>0</v>
      </c>
      <c r="H99" s="21">
        <v>0</v>
      </c>
      <c r="I99" s="21">
        <f t="shared" si="6"/>
        <v>0</v>
      </c>
      <c r="J99" s="21">
        <v>15000</v>
      </c>
    </row>
    <row r="100" spans="1:10" s="778" customFormat="1" ht="10.9" customHeight="1" x14ac:dyDescent="0.3">
      <c r="A100" s="785"/>
      <c r="B100" s="775"/>
      <c r="C100" s="786" t="s">
        <v>893</v>
      </c>
      <c r="D100" s="786"/>
      <c r="E100" s="815" t="s">
        <v>901</v>
      </c>
      <c r="F100" s="21">
        <v>0</v>
      </c>
      <c r="G100" s="21">
        <v>0</v>
      </c>
      <c r="H100" s="21">
        <v>0</v>
      </c>
      <c r="I100" s="21">
        <f t="shared" si="6"/>
        <v>0</v>
      </c>
      <c r="J100" s="21">
        <v>15000</v>
      </c>
    </row>
    <row r="101" spans="1:10" ht="10.9" customHeight="1" x14ac:dyDescent="0.3">
      <c r="A101" s="214"/>
      <c r="B101" s="1041" t="s">
        <v>84</v>
      </c>
      <c r="C101" s="1041"/>
      <c r="D101" s="1042"/>
      <c r="E101" s="586"/>
      <c r="F101" s="223">
        <f>SUM(F33,F34,F36,F39,F46,F56,F57,F59,F61,F62,F65,F71,F79,F80,F81,F88,F82)</f>
        <v>1331985.3599999999</v>
      </c>
      <c r="G101" s="223">
        <f>SUM(G33,G34,G36,G39,G41,G42,G43,G45,G46,G56,G57,G60,G63,G64,G66,G67,G68,G69,G72,G73,G74,G75,G76,G77,G78,G83,G84,G85,G86,G87,G89,G90,G91,G92,G93,G94)</f>
        <v>579751.49</v>
      </c>
      <c r="H101" s="223">
        <f>SUM(H33,H34,H36,H39,H41,H42,H43,H45,H46,H56,H57,H60,H63,H64,H66,H67,H68,H69,H72,H73,H74,H75,H76,H77,H78,H83,H84,H85,H86,H87,H89,H90,H91,H92,H93,H94)</f>
        <v>962159.81</v>
      </c>
      <c r="I101" s="223">
        <f>SUM(I33,I34,I36,I39,I41,I42,I43,I45,I46,I56,I57,I60,I63,I64,I66,I67,I68,I69,I72,I73,I74,I75,I76,I77,I78,I83,I84,I85,I86,I87,I89,I90,I91,I92,I93,I94)</f>
        <v>1541911.3</v>
      </c>
      <c r="J101" s="223">
        <f>SUM(J94:J100,J93,J92,J91,J90,J89,J87,J86,J85,J84,J83,J78,J77,J76,J75,J74,J73,J72,J69:J70,J68,J67,J66,J64,J63,J60,J57,J56,J46,J45,J43,J42,J41,J39:J40,J36:J37,J33)</f>
        <v>3446552</v>
      </c>
    </row>
    <row r="102" spans="1:10" s="410" customFormat="1" ht="12" customHeight="1" x14ac:dyDescent="0.3">
      <c r="A102" s="35"/>
      <c r="B102" s="580"/>
      <c r="C102" s="580"/>
      <c r="D102" s="580"/>
      <c r="E102" s="585"/>
      <c r="F102" s="57"/>
      <c r="G102" s="57"/>
      <c r="H102" s="57"/>
      <c r="I102" s="57"/>
      <c r="J102" s="57"/>
    </row>
    <row r="103" spans="1:10" s="410" customFormat="1" ht="12" customHeight="1" x14ac:dyDescent="0.3">
      <c r="A103" s="35"/>
      <c r="B103" s="580"/>
      <c r="C103" s="580"/>
      <c r="D103" s="580"/>
      <c r="E103" s="585"/>
      <c r="F103" s="57"/>
      <c r="G103" s="57"/>
      <c r="H103" s="57"/>
      <c r="I103" s="57"/>
      <c r="J103" s="57"/>
    </row>
    <row r="104" spans="1:10" s="410" customFormat="1" ht="14.1" customHeight="1" thickBot="1" x14ac:dyDescent="0.35">
      <c r="A104" s="410" t="s">
        <v>72</v>
      </c>
      <c r="B104" s="581"/>
      <c r="C104" s="581"/>
      <c r="D104" s="582"/>
      <c r="E104" s="157"/>
      <c r="F104" s="56"/>
      <c r="G104" s="56"/>
      <c r="H104" s="56"/>
      <c r="I104" s="56"/>
      <c r="J104" s="193" t="s">
        <v>486</v>
      </c>
    </row>
    <row r="105" spans="1:10" s="410" customFormat="1" ht="12.95" customHeight="1" thickBot="1" x14ac:dyDescent="0.3">
      <c r="A105" s="24"/>
      <c r="B105" s="584"/>
      <c r="C105" s="584"/>
      <c r="D105" s="584"/>
      <c r="E105" s="26"/>
      <c r="F105" s="578"/>
      <c r="G105" s="1052" t="s">
        <v>19</v>
      </c>
      <c r="H105" s="1052"/>
      <c r="I105" s="1052"/>
      <c r="J105" s="1025" t="s">
        <v>24</v>
      </c>
    </row>
    <row r="106" spans="1:10" s="410" customFormat="1" ht="12.95" customHeight="1" x14ac:dyDescent="0.25">
      <c r="A106" s="1056" t="s">
        <v>1</v>
      </c>
      <c r="B106" s="1057"/>
      <c r="C106" s="1057"/>
      <c r="D106" s="1053"/>
      <c r="E106" s="1100" t="s">
        <v>16</v>
      </c>
      <c r="F106" s="579" t="s">
        <v>17</v>
      </c>
      <c r="G106" s="1054" t="s">
        <v>18</v>
      </c>
      <c r="H106" s="1054" t="s">
        <v>23</v>
      </c>
      <c r="I106" s="1054" t="s">
        <v>22</v>
      </c>
      <c r="J106" s="1026"/>
    </row>
    <row r="107" spans="1:10" s="410" customFormat="1" ht="12.95" customHeight="1" thickBot="1" x14ac:dyDescent="0.3">
      <c r="A107" s="1103"/>
      <c r="B107" s="1104"/>
      <c r="C107" s="1104"/>
      <c r="D107" s="1105"/>
      <c r="E107" s="1101"/>
      <c r="F107" s="285" t="s">
        <v>18</v>
      </c>
      <c r="G107" s="1102"/>
      <c r="H107" s="1102"/>
      <c r="I107" s="1102"/>
      <c r="J107" s="285" t="s">
        <v>25</v>
      </c>
    </row>
    <row r="108" spans="1:10" ht="12" customHeight="1" x14ac:dyDescent="0.3">
      <c r="A108" s="1061" t="s">
        <v>14</v>
      </c>
      <c r="B108" s="1028"/>
      <c r="C108" s="1028"/>
      <c r="D108" s="1029"/>
      <c r="E108" s="573"/>
      <c r="F108" s="17"/>
      <c r="G108" s="17"/>
      <c r="H108" s="17"/>
      <c r="I108" s="17"/>
      <c r="J108" s="17"/>
    </row>
    <row r="109" spans="1:10" ht="12" customHeight="1" x14ac:dyDescent="0.3">
      <c r="A109" s="37"/>
      <c r="B109" s="1031" t="s">
        <v>82</v>
      </c>
      <c r="C109" s="1031"/>
      <c r="D109" s="1032"/>
      <c r="E109" s="411" t="s">
        <v>176</v>
      </c>
      <c r="F109" s="52"/>
      <c r="G109" s="52"/>
      <c r="H109" s="52"/>
      <c r="I109" s="52"/>
      <c r="J109" s="52"/>
    </row>
    <row r="110" spans="1:10" ht="12" customHeight="1" x14ac:dyDescent="0.3">
      <c r="A110" s="37"/>
      <c r="B110" s="160"/>
      <c r="C110" s="1030" t="s">
        <v>216</v>
      </c>
      <c r="D110" s="1032"/>
      <c r="E110" s="51" t="s">
        <v>182</v>
      </c>
      <c r="F110" s="52"/>
      <c r="G110" s="52"/>
      <c r="H110" s="52"/>
      <c r="I110" s="52"/>
      <c r="J110" s="52"/>
    </row>
    <row r="111" spans="1:10" s="410" customFormat="1" ht="12" customHeight="1" x14ac:dyDescent="0.3">
      <c r="A111" s="37"/>
      <c r="B111" s="422"/>
      <c r="C111" s="421"/>
      <c r="D111" s="423" t="s">
        <v>413</v>
      </c>
      <c r="E111" s="411" t="s">
        <v>182</v>
      </c>
      <c r="F111" s="52">
        <v>7000</v>
      </c>
      <c r="G111" s="52">
        <v>0</v>
      </c>
      <c r="H111" s="52">
        <v>0</v>
      </c>
      <c r="I111" s="52">
        <v>0</v>
      </c>
      <c r="J111" s="52">
        <v>0</v>
      </c>
    </row>
    <row r="112" spans="1:10" s="410" customFormat="1" ht="12" customHeight="1" x14ac:dyDescent="0.3">
      <c r="A112" s="473"/>
      <c r="B112" s="19"/>
      <c r="C112" s="19"/>
      <c r="D112" s="405" t="s">
        <v>560</v>
      </c>
      <c r="E112" s="411" t="s">
        <v>179</v>
      </c>
      <c r="F112" s="14">
        <v>0</v>
      </c>
      <c r="G112" s="14">
        <v>28800</v>
      </c>
      <c r="H112" s="14">
        <v>11200</v>
      </c>
      <c r="I112" s="14">
        <f>SUM(G112:H112)</f>
        <v>40000</v>
      </c>
      <c r="J112" s="457">
        <v>0</v>
      </c>
    </row>
    <row r="113" spans="1:10" s="410" customFormat="1" ht="12" customHeight="1" x14ac:dyDescent="0.3">
      <c r="A113" s="473"/>
      <c r="B113" s="19"/>
      <c r="C113" s="19"/>
      <c r="D113" s="405" t="s">
        <v>653</v>
      </c>
      <c r="E113" s="411" t="s">
        <v>860</v>
      </c>
      <c r="F113" s="14">
        <v>0</v>
      </c>
      <c r="G113" s="14">
        <v>0</v>
      </c>
      <c r="H113" s="14">
        <v>0</v>
      </c>
      <c r="I113" s="14">
        <v>0</v>
      </c>
      <c r="J113" s="457">
        <v>25000</v>
      </c>
    </row>
    <row r="114" spans="1:10" s="410" customFormat="1" ht="12" customHeight="1" x14ac:dyDescent="0.3">
      <c r="A114" s="473"/>
      <c r="B114" s="19"/>
      <c r="C114" s="19"/>
      <c r="D114" s="405" t="s">
        <v>654</v>
      </c>
      <c r="E114" s="411" t="s">
        <v>278</v>
      </c>
      <c r="F114" s="14">
        <v>0</v>
      </c>
      <c r="G114" s="14">
        <v>0</v>
      </c>
      <c r="H114" s="14">
        <v>0</v>
      </c>
      <c r="I114" s="14">
        <v>0</v>
      </c>
      <c r="J114" s="457">
        <v>15000</v>
      </c>
    </row>
    <row r="115" spans="1:10" s="410" customFormat="1" ht="12" customHeight="1" x14ac:dyDescent="0.3">
      <c r="A115" s="473"/>
      <c r="B115" s="19"/>
      <c r="C115" s="19"/>
      <c r="D115" s="405" t="s">
        <v>655</v>
      </c>
      <c r="E115" s="411" t="s">
        <v>848</v>
      </c>
      <c r="F115" s="14">
        <v>0</v>
      </c>
      <c r="G115" s="14">
        <v>0</v>
      </c>
      <c r="H115" s="14">
        <v>0</v>
      </c>
      <c r="I115" s="14">
        <v>0</v>
      </c>
      <c r="J115" s="457">
        <v>5000</v>
      </c>
    </row>
    <row r="116" spans="1:10" ht="12" customHeight="1" x14ac:dyDescent="0.3">
      <c r="A116" s="37"/>
      <c r="B116" s="140"/>
      <c r="C116" s="1043" t="s">
        <v>106</v>
      </c>
      <c r="D116" s="1044"/>
      <c r="E116" s="51" t="s">
        <v>177</v>
      </c>
      <c r="F116" s="52"/>
      <c r="G116" s="52"/>
      <c r="H116" s="52"/>
      <c r="I116" s="52"/>
      <c r="J116" s="52"/>
    </row>
    <row r="117" spans="1:10" s="410" customFormat="1" ht="12" customHeight="1" x14ac:dyDescent="0.3">
      <c r="A117" s="37"/>
      <c r="B117" s="422"/>
      <c r="C117" s="424"/>
      <c r="D117" s="424" t="s">
        <v>652</v>
      </c>
      <c r="E117" s="411" t="s">
        <v>853</v>
      </c>
      <c r="F117" s="52">
        <v>0</v>
      </c>
      <c r="G117" s="52">
        <v>0</v>
      </c>
      <c r="H117" s="52">
        <v>0</v>
      </c>
      <c r="I117" s="52">
        <v>0</v>
      </c>
      <c r="J117" s="52">
        <v>10000</v>
      </c>
    </row>
    <row r="118" spans="1:10" ht="12" customHeight="1" x14ac:dyDescent="0.3">
      <c r="A118" s="37"/>
      <c r="B118" s="140"/>
      <c r="C118" s="141"/>
      <c r="D118" s="73" t="s">
        <v>651</v>
      </c>
      <c r="E118" s="51" t="s">
        <v>259</v>
      </c>
      <c r="F118" s="52">
        <v>0</v>
      </c>
      <c r="G118" s="52">
        <v>0</v>
      </c>
      <c r="H118" s="52">
        <v>0</v>
      </c>
      <c r="I118" s="52">
        <f>SUM(G118:H118)</f>
        <v>0</v>
      </c>
      <c r="J118" s="52">
        <v>35000</v>
      </c>
    </row>
    <row r="119" spans="1:10" s="410" customFormat="1" ht="12" customHeight="1" x14ac:dyDescent="0.3">
      <c r="A119" s="473"/>
      <c r="B119" s="19"/>
      <c r="C119" s="19"/>
      <c r="D119" s="405" t="s">
        <v>561</v>
      </c>
      <c r="E119" s="411" t="s">
        <v>177</v>
      </c>
      <c r="F119" s="14">
        <v>0</v>
      </c>
      <c r="G119" s="14">
        <v>0</v>
      </c>
      <c r="H119" s="14">
        <v>40000</v>
      </c>
      <c r="I119" s="14">
        <f>SUM(G119:H119)</f>
        <v>40000</v>
      </c>
      <c r="J119" s="457">
        <v>0</v>
      </c>
    </row>
    <row r="120" spans="1:10" s="410" customFormat="1" ht="12" customHeight="1" x14ac:dyDescent="0.3">
      <c r="A120" s="473"/>
      <c r="B120" s="19"/>
      <c r="C120" s="19"/>
      <c r="D120" s="405" t="s">
        <v>656</v>
      </c>
      <c r="E120" s="411" t="s">
        <v>176</v>
      </c>
      <c r="F120" s="14"/>
      <c r="G120" s="14"/>
      <c r="H120" s="14"/>
      <c r="I120" s="14"/>
      <c r="J120" s="457">
        <v>94000</v>
      </c>
    </row>
    <row r="121" spans="1:10" ht="12" customHeight="1" x14ac:dyDescent="0.3">
      <c r="A121" s="37"/>
      <c r="B121" s="467"/>
      <c r="C121" s="1030" t="s">
        <v>107</v>
      </c>
      <c r="D121" s="1046"/>
      <c r="E121" s="51" t="s">
        <v>179</v>
      </c>
      <c r="F121" s="52"/>
      <c r="G121" s="52"/>
      <c r="H121" s="52"/>
      <c r="I121" s="52"/>
      <c r="J121" s="52"/>
    </row>
    <row r="122" spans="1:10" s="410" customFormat="1" ht="12" customHeight="1" x14ac:dyDescent="0.3">
      <c r="A122" s="37"/>
      <c r="B122" s="467"/>
      <c r="C122" s="20"/>
      <c r="D122" s="405" t="s">
        <v>650</v>
      </c>
      <c r="E122" s="411" t="s">
        <v>335</v>
      </c>
      <c r="F122" s="52">
        <v>0</v>
      </c>
      <c r="G122" s="52">
        <v>9300</v>
      </c>
      <c r="H122" s="52">
        <v>10700</v>
      </c>
      <c r="I122" s="52">
        <f>SUM(G122:H122)</f>
        <v>20000</v>
      </c>
      <c r="J122" s="52">
        <v>20000</v>
      </c>
    </row>
    <row r="123" spans="1:10" s="410" customFormat="1" ht="12" customHeight="1" x14ac:dyDescent="0.3">
      <c r="A123" s="473"/>
      <c r="B123" s="19"/>
      <c r="C123" s="19"/>
      <c r="D123" s="405" t="s">
        <v>562</v>
      </c>
      <c r="E123" s="411" t="s">
        <v>179</v>
      </c>
      <c r="F123" s="14">
        <v>0</v>
      </c>
      <c r="G123" s="14">
        <v>0</v>
      </c>
      <c r="H123" s="14">
        <v>10000</v>
      </c>
      <c r="I123" s="14">
        <f>SUM(G123:H123)</f>
        <v>10000</v>
      </c>
      <c r="J123" s="457">
        <v>0</v>
      </c>
    </row>
    <row r="124" spans="1:10" ht="12" customHeight="1" x14ac:dyDescent="0.3">
      <c r="A124" s="37"/>
      <c r="B124" s="1028" t="s">
        <v>85</v>
      </c>
      <c r="C124" s="1028"/>
      <c r="D124" s="1029"/>
      <c r="E124" s="83"/>
      <c r="F124" s="36">
        <f>SUM(F110:F123)</f>
        <v>7000</v>
      </c>
      <c r="G124" s="36">
        <f>SUM(G116,G121)</f>
        <v>0</v>
      </c>
      <c r="H124" s="36">
        <f>SUM(H111:H123)</f>
        <v>71900</v>
      </c>
      <c r="I124" s="36">
        <f>SUM(G124:H124)</f>
        <v>71900</v>
      </c>
      <c r="J124" s="36">
        <f>SUM(J111:J123)</f>
        <v>204000</v>
      </c>
    </row>
    <row r="125" spans="1:10" ht="12" customHeight="1" thickBot="1" x14ac:dyDescent="0.35">
      <c r="A125" s="1040" t="s">
        <v>15</v>
      </c>
      <c r="B125" s="1041"/>
      <c r="C125" s="1041"/>
      <c r="D125" s="1042"/>
      <c r="E125" s="29"/>
      <c r="F125" s="150">
        <f>SUM(F124,F101,F30)</f>
        <v>3010703.3599999999</v>
      </c>
      <c r="G125" s="150">
        <f>SUM(G124,G101,G30)</f>
        <v>1469112.79</v>
      </c>
      <c r="H125" s="150">
        <f>SUM(H124,H101,H30)</f>
        <v>1951031.51</v>
      </c>
      <c r="I125" s="150">
        <f>SUM(I124,I101,I30)</f>
        <v>3420144.3</v>
      </c>
      <c r="J125" s="150">
        <f>SUM(J124,J101,J30)</f>
        <v>6193137</v>
      </c>
    </row>
    <row r="126" spans="1:10" ht="12" customHeight="1" thickTop="1" x14ac:dyDescent="0.3">
      <c r="A126" s="75"/>
      <c r="B126" s="75"/>
      <c r="C126" s="75"/>
      <c r="D126" s="75"/>
      <c r="E126" s="82"/>
      <c r="F126" s="55"/>
      <c r="G126" s="55"/>
      <c r="H126" s="55"/>
      <c r="I126" s="55"/>
      <c r="J126" s="55"/>
    </row>
    <row r="127" spans="1:10" s="327" customFormat="1" ht="12" customHeight="1" x14ac:dyDescent="0.3">
      <c r="A127" s="30" t="s">
        <v>27</v>
      </c>
      <c r="B127" s="30"/>
      <c r="C127" s="30"/>
      <c r="D127" s="30"/>
      <c r="E127" s="23" t="s">
        <v>29</v>
      </c>
      <c r="F127" s="47"/>
      <c r="G127" s="47"/>
      <c r="H127" s="39" t="s">
        <v>30</v>
      </c>
      <c r="I127" s="47"/>
      <c r="J127" s="47"/>
    </row>
    <row r="128" spans="1:10" s="327" customFormat="1" ht="12" customHeight="1" x14ac:dyDescent="0.3">
      <c r="A128" s="30"/>
      <c r="B128" s="30"/>
      <c r="C128" s="30"/>
      <c r="D128" s="30"/>
      <c r="E128" s="384"/>
      <c r="F128" s="47"/>
      <c r="G128" s="47" t="s">
        <v>50</v>
      </c>
      <c r="H128" s="47"/>
      <c r="I128" s="47"/>
      <c r="J128" s="47"/>
    </row>
    <row r="129" spans="1:10" s="327" customFormat="1" ht="12" customHeight="1" x14ac:dyDescent="0.3">
      <c r="A129" s="30"/>
      <c r="B129" s="351"/>
      <c r="C129" s="351" t="s">
        <v>48</v>
      </c>
      <c r="D129" s="351"/>
      <c r="E129" s="351"/>
      <c r="F129" s="351" t="s">
        <v>31</v>
      </c>
      <c r="G129" s="351"/>
      <c r="H129" s="352"/>
      <c r="I129" s="351" t="s">
        <v>32</v>
      </c>
      <c r="J129" s="352"/>
    </row>
    <row r="130" spans="1:10" s="327" customFormat="1" ht="12" customHeight="1" x14ac:dyDescent="0.25">
      <c r="A130" s="30"/>
      <c r="B130" s="30"/>
      <c r="C130" s="219" t="s">
        <v>28</v>
      </c>
      <c r="D130" s="30"/>
      <c r="E130" s="384"/>
      <c r="F130" s="219" t="s">
        <v>248</v>
      </c>
      <c r="G130" s="30"/>
      <c r="H130" s="47"/>
      <c r="I130" s="219" t="s">
        <v>287</v>
      </c>
      <c r="J130" s="47"/>
    </row>
  </sheetData>
  <mergeCells count="64">
    <mergeCell ref="C29:D29"/>
    <mergeCell ref="C45:D45"/>
    <mergeCell ref="C41:D41"/>
    <mergeCell ref="C42:D42"/>
    <mergeCell ref="C43:D43"/>
    <mergeCell ref="C14:D14"/>
    <mergeCell ref="C46:D46"/>
    <mergeCell ref="B32:D32"/>
    <mergeCell ref="B35:D35"/>
    <mergeCell ref="B38:D38"/>
    <mergeCell ref="C36:D36"/>
    <mergeCell ref="C39:D39"/>
    <mergeCell ref="C33:D33"/>
    <mergeCell ref="C15:D15"/>
    <mergeCell ref="C16:D16"/>
    <mergeCell ref="C17:D17"/>
    <mergeCell ref="C18:D18"/>
    <mergeCell ref="B44:D44"/>
    <mergeCell ref="C19:D19"/>
    <mergeCell ref="C20:D20"/>
    <mergeCell ref="C21:D21"/>
    <mergeCell ref="C13:D13"/>
    <mergeCell ref="A3:J3"/>
    <mergeCell ref="A4:J4"/>
    <mergeCell ref="G6:I6"/>
    <mergeCell ref="J6:J7"/>
    <mergeCell ref="E7:E8"/>
    <mergeCell ref="I7:I8"/>
    <mergeCell ref="A9:D9"/>
    <mergeCell ref="B10:D10"/>
    <mergeCell ref="C11:D11"/>
    <mergeCell ref="B12:D12"/>
    <mergeCell ref="A7:D8"/>
    <mergeCell ref="G7:G8"/>
    <mergeCell ref="H7:H8"/>
    <mergeCell ref="B124:D124"/>
    <mergeCell ref="A125:D125"/>
    <mergeCell ref="B30:D30"/>
    <mergeCell ref="C121:D121"/>
    <mergeCell ref="C116:D116"/>
    <mergeCell ref="A52:D53"/>
    <mergeCell ref="A106:D107"/>
    <mergeCell ref="C55:D55"/>
    <mergeCell ref="B54:D54"/>
    <mergeCell ref="C110:D110"/>
    <mergeCell ref="A108:D108"/>
    <mergeCell ref="B109:D109"/>
    <mergeCell ref="B58:D58"/>
    <mergeCell ref="B60:D60"/>
    <mergeCell ref="B101:D101"/>
    <mergeCell ref="C59:D59"/>
    <mergeCell ref="E106:E107"/>
    <mergeCell ref="G106:G107"/>
    <mergeCell ref="H106:H107"/>
    <mergeCell ref="I106:I107"/>
    <mergeCell ref="J51:J52"/>
    <mergeCell ref="E52:E53"/>
    <mergeCell ref="J105:J106"/>
    <mergeCell ref="C61:D61"/>
    <mergeCell ref="I52:I53"/>
    <mergeCell ref="G51:I51"/>
    <mergeCell ref="G52:G53"/>
    <mergeCell ref="G105:I105"/>
    <mergeCell ref="H52:H53"/>
  </mergeCells>
  <phoneticPr fontId="25" type="noConversion"/>
  <pageMargins left="0.92" right="0.25" top="0.25" bottom="0.15748031496062992" header="0" footer="0"/>
  <pageSetup paperSize="14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M44"/>
  <sheetViews>
    <sheetView zoomScale="68" zoomScaleNormal="68" workbookViewId="0">
      <selection activeCell="C28" sqref="C28"/>
    </sheetView>
  </sheetViews>
  <sheetFormatPr defaultRowHeight="15" x14ac:dyDescent="0.25"/>
  <cols>
    <col min="1" max="1" width="2" customWidth="1"/>
    <col min="2" max="2" width="1.42578125" customWidth="1"/>
    <col min="3" max="3" width="2.42578125" customWidth="1"/>
    <col min="4" max="4" width="41" customWidth="1"/>
    <col min="5" max="5" width="16.7109375" customWidth="1"/>
    <col min="6" max="6" width="16.28515625" customWidth="1"/>
    <col min="7" max="7" width="15.7109375" customWidth="1"/>
    <col min="8" max="8" width="17.85546875" customWidth="1"/>
    <col min="9" max="9" width="15.7109375" customWidth="1"/>
    <col min="10" max="10" width="15.5703125" customWidth="1"/>
  </cols>
  <sheetData>
    <row r="1" spans="1:10" s="327" customFormat="1" ht="14.45" x14ac:dyDescent="0.3">
      <c r="A1" s="327" t="s">
        <v>0</v>
      </c>
      <c r="J1" s="337" t="s">
        <v>26</v>
      </c>
    </row>
    <row r="2" spans="1:10" s="30" customFormat="1" ht="14.1" customHeight="1" x14ac:dyDescent="0.3">
      <c r="B2" s="30" t="s">
        <v>0</v>
      </c>
      <c r="E2" s="384"/>
      <c r="F2" s="47"/>
      <c r="G2" s="47"/>
      <c r="H2" s="47"/>
      <c r="I2" s="47"/>
      <c r="J2" s="47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s="30" customFormat="1" ht="14.1" customHeight="1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thickBot="1" x14ac:dyDescent="0.35">
      <c r="A5" t="s">
        <v>223</v>
      </c>
    </row>
    <row r="6" spans="1:10" ht="15.75" thickBot="1" x14ac:dyDescent="0.3">
      <c r="A6" s="24"/>
      <c r="B6" s="25"/>
      <c r="C6" s="25"/>
      <c r="D6" s="25"/>
      <c r="E6" s="26"/>
      <c r="F6" s="272"/>
      <c r="G6" s="1052" t="s">
        <v>19</v>
      </c>
      <c r="H6" s="1052"/>
      <c r="I6" s="1052"/>
      <c r="J6" s="1025" t="s">
        <v>24</v>
      </c>
    </row>
    <row r="7" spans="1:10" x14ac:dyDescent="0.25">
      <c r="A7" s="1056" t="s">
        <v>1</v>
      </c>
      <c r="B7" s="1057"/>
      <c r="C7" s="1057"/>
      <c r="D7" s="1053"/>
      <c r="E7" s="1100" t="s">
        <v>16</v>
      </c>
      <c r="F7" s="273" t="s">
        <v>17</v>
      </c>
      <c r="G7" s="1054" t="s">
        <v>18</v>
      </c>
      <c r="H7" s="1054" t="s">
        <v>23</v>
      </c>
      <c r="I7" s="1054" t="s">
        <v>22</v>
      </c>
      <c r="J7" s="1026"/>
    </row>
    <row r="8" spans="1:10" ht="15.75" thickBot="1" x14ac:dyDescent="0.3">
      <c r="A8" s="1103"/>
      <c r="B8" s="1104"/>
      <c r="C8" s="1104"/>
      <c r="D8" s="1105"/>
      <c r="E8" s="1101"/>
      <c r="F8" s="285" t="s">
        <v>18</v>
      </c>
      <c r="G8" s="1102"/>
      <c r="H8" s="1102"/>
      <c r="I8" s="1102"/>
      <c r="J8" s="285" t="s">
        <v>25</v>
      </c>
    </row>
    <row r="9" spans="1:10" ht="14.45" x14ac:dyDescent="0.3">
      <c r="A9" s="11" t="s">
        <v>7</v>
      </c>
      <c r="B9" s="13"/>
      <c r="C9" s="6"/>
      <c r="D9" s="7"/>
      <c r="E9" s="9"/>
      <c r="F9" s="14"/>
      <c r="G9" s="9"/>
      <c r="H9" s="9"/>
      <c r="I9" s="9"/>
      <c r="J9" s="9"/>
    </row>
    <row r="10" spans="1:10" ht="12" customHeight="1" x14ac:dyDescent="0.3">
      <c r="A10" s="11"/>
      <c r="B10" s="13"/>
      <c r="C10" s="6" t="s">
        <v>8</v>
      </c>
      <c r="D10" s="6"/>
      <c r="E10" s="51" t="s">
        <v>76</v>
      </c>
      <c r="F10" s="14"/>
      <c r="G10" s="9"/>
      <c r="H10" s="9"/>
      <c r="I10" s="9"/>
      <c r="J10" s="9"/>
    </row>
    <row r="11" spans="1:10" ht="12" customHeight="1" x14ac:dyDescent="0.3">
      <c r="A11" s="5"/>
      <c r="B11" s="6"/>
      <c r="D11" s="73" t="s">
        <v>8</v>
      </c>
      <c r="E11" s="51" t="s">
        <v>110</v>
      </c>
      <c r="F11" s="14">
        <v>31675</v>
      </c>
      <c r="G11" s="14">
        <v>48850</v>
      </c>
      <c r="H11" s="14">
        <v>31150</v>
      </c>
      <c r="I11" s="14">
        <f>SUM(G11:H11)</f>
        <v>80000</v>
      </c>
      <c r="J11" s="14">
        <v>80000</v>
      </c>
    </row>
    <row r="12" spans="1:10" ht="12" customHeight="1" x14ac:dyDescent="0.3">
      <c r="A12" s="5"/>
      <c r="B12" s="6"/>
      <c r="C12" s="73" t="s">
        <v>9</v>
      </c>
      <c r="D12" s="32"/>
      <c r="E12" s="221" t="s">
        <v>238</v>
      </c>
      <c r="F12" s="14"/>
      <c r="G12" s="14"/>
      <c r="H12" s="14"/>
      <c r="I12" s="14"/>
      <c r="J12" s="14"/>
    </row>
    <row r="13" spans="1:10" ht="12" customHeight="1" x14ac:dyDescent="0.3">
      <c r="A13" s="5"/>
      <c r="B13" s="6"/>
      <c r="D13" s="73" t="s">
        <v>46</v>
      </c>
      <c r="E13" s="51" t="s">
        <v>111</v>
      </c>
      <c r="F13" s="14">
        <v>19880</v>
      </c>
      <c r="G13" s="14">
        <v>0</v>
      </c>
      <c r="H13" s="14">
        <v>10000</v>
      </c>
      <c r="I13" s="14">
        <f>SUM(G13:H13)</f>
        <v>10000</v>
      </c>
      <c r="J13" s="14">
        <v>50000</v>
      </c>
    </row>
    <row r="14" spans="1:10" ht="12" customHeight="1" x14ac:dyDescent="0.3">
      <c r="A14" s="5"/>
      <c r="B14" s="6"/>
      <c r="C14" s="73" t="s">
        <v>10</v>
      </c>
      <c r="D14" s="32"/>
      <c r="E14" s="51" t="s">
        <v>78</v>
      </c>
      <c r="F14" s="14"/>
      <c r="G14" s="14"/>
      <c r="H14" s="14"/>
      <c r="I14" s="14"/>
      <c r="J14" s="14"/>
    </row>
    <row r="15" spans="1:10" ht="12" customHeight="1" x14ac:dyDescent="0.3">
      <c r="A15" s="5"/>
      <c r="B15" s="6"/>
      <c r="C15" s="73" t="s">
        <v>50</v>
      </c>
      <c r="D15" s="73" t="s">
        <v>34</v>
      </c>
      <c r="E15" s="51" t="s">
        <v>112</v>
      </c>
      <c r="F15" s="14">
        <v>23268.6</v>
      </c>
      <c r="G15" s="14">
        <v>15063</v>
      </c>
      <c r="H15" s="14">
        <v>34937</v>
      </c>
      <c r="I15" s="14">
        <f>SUM(G15:H15)</f>
        <v>50000</v>
      </c>
      <c r="J15" s="14">
        <v>60000</v>
      </c>
    </row>
    <row r="16" spans="1:10" ht="12" customHeight="1" x14ac:dyDescent="0.3">
      <c r="A16" s="5"/>
      <c r="B16" s="6"/>
      <c r="C16" s="73" t="s">
        <v>69</v>
      </c>
      <c r="D16" s="32"/>
      <c r="E16" s="51" t="s">
        <v>79</v>
      </c>
      <c r="F16" s="9"/>
      <c r="G16" s="9"/>
      <c r="H16" s="9"/>
      <c r="I16" s="9"/>
      <c r="J16" s="9"/>
    </row>
    <row r="17" spans="1:10" ht="12" customHeight="1" x14ac:dyDescent="0.3">
      <c r="A17" s="5"/>
      <c r="B17" s="6"/>
      <c r="C17" s="73"/>
      <c r="D17" s="73" t="s">
        <v>95</v>
      </c>
      <c r="E17" s="51" t="s">
        <v>115</v>
      </c>
      <c r="F17" s="14">
        <v>15105</v>
      </c>
      <c r="G17" s="14">
        <v>11500</v>
      </c>
      <c r="H17" s="14">
        <v>18500</v>
      </c>
      <c r="I17" s="14">
        <f>SUM(G17:H17)</f>
        <v>30000</v>
      </c>
      <c r="J17" s="14">
        <v>30000</v>
      </c>
    </row>
    <row r="18" spans="1:10" s="459" customFormat="1" ht="12" customHeight="1" x14ac:dyDescent="0.3">
      <c r="A18" s="403"/>
      <c r="B18" s="404"/>
      <c r="C18" s="73"/>
      <c r="D18" s="136" t="s">
        <v>305</v>
      </c>
      <c r="E18" s="411" t="s">
        <v>116</v>
      </c>
      <c r="F18" s="14">
        <v>0</v>
      </c>
      <c r="G18" s="14">
        <v>6000</v>
      </c>
      <c r="H18" s="14">
        <v>18000</v>
      </c>
      <c r="I18" s="14">
        <f>SUM(G18:H18)</f>
        <v>24000</v>
      </c>
      <c r="J18" s="14">
        <v>24000</v>
      </c>
    </row>
    <row r="19" spans="1:10" ht="12" customHeight="1" x14ac:dyDescent="0.3">
      <c r="A19" s="5"/>
      <c r="B19" s="6"/>
      <c r="C19" s="73" t="s">
        <v>13</v>
      </c>
      <c r="D19" s="73"/>
      <c r="E19" s="51" t="s">
        <v>80</v>
      </c>
      <c r="F19" s="14"/>
      <c r="G19" s="14"/>
      <c r="H19" s="14"/>
      <c r="I19" s="14"/>
      <c r="J19" s="406"/>
    </row>
    <row r="20" spans="1:10" ht="12" customHeight="1" x14ac:dyDescent="0.3">
      <c r="A20" s="5"/>
      <c r="B20" s="6"/>
      <c r="C20" s="73"/>
      <c r="D20" s="222" t="s">
        <v>98</v>
      </c>
      <c r="E20" s="51" t="s">
        <v>163</v>
      </c>
      <c r="F20" s="14">
        <v>580</v>
      </c>
      <c r="G20" s="14">
        <v>250</v>
      </c>
      <c r="H20" s="14">
        <v>4750</v>
      </c>
      <c r="I20" s="14">
        <f>SUM(G20:H20)</f>
        <v>5000</v>
      </c>
      <c r="J20" s="14">
        <v>10000</v>
      </c>
    </row>
    <row r="21" spans="1:10" s="459" customFormat="1" ht="12" customHeight="1" x14ac:dyDescent="0.3">
      <c r="A21" s="403"/>
      <c r="B21" s="404"/>
      <c r="C21" s="73" t="s">
        <v>681</v>
      </c>
      <c r="D21" s="222"/>
      <c r="E21" s="411"/>
      <c r="F21" s="14"/>
      <c r="G21" s="14"/>
      <c r="H21" s="14"/>
      <c r="I21" s="14"/>
      <c r="J21" s="14"/>
    </row>
    <row r="22" spans="1:10" s="459" customFormat="1" ht="12" customHeight="1" x14ac:dyDescent="0.3">
      <c r="A22" s="403"/>
      <c r="B22" s="404"/>
      <c r="C22" s="73"/>
      <c r="D22" s="222" t="s">
        <v>680</v>
      </c>
      <c r="E22" s="411" t="s">
        <v>682</v>
      </c>
      <c r="F22" s="14">
        <v>135000</v>
      </c>
      <c r="G22" s="14">
        <v>67500</v>
      </c>
      <c r="H22" s="14">
        <v>67500</v>
      </c>
      <c r="I22" s="14">
        <f>SUM(G22:H22)</f>
        <v>135000</v>
      </c>
      <c r="J22" s="14">
        <v>135000</v>
      </c>
    </row>
    <row r="23" spans="1:10" ht="12" customHeight="1" x14ac:dyDescent="0.3">
      <c r="A23" s="5"/>
      <c r="B23" s="6"/>
      <c r="C23" s="73" t="s">
        <v>71</v>
      </c>
      <c r="D23" s="73"/>
      <c r="E23" s="51" t="s">
        <v>81</v>
      </c>
      <c r="F23" s="406"/>
      <c r="G23" s="406"/>
      <c r="H23" s="406"/>
      <c r="I23" s="406"/>
      <c r="J23" s="406"/>
    </row>
    <row r="24" spans="1:10" ht="12" customHeight="1" x14ac:dyDescent="0.3">
      <c r="A24" s="5"/>
      <c r="B24" s="6"/>
      <c r="C24" s="73"/>
      <c r="D24" s="73" t="s">
        <v>222</v>
      </c>
      <c r="E24" s="411" t="s">
        <v>422</v>
      </c>
      <c r="F24" s="291">
        <v>47725</v>
      </c>
      <c r="G24" s="291">
        <v>11250</v>
      </c>
      <c r="H24" s="291">
        <v>48750</v>
      </c>
      <c r="I24" s="291">
        <f>SUM(G24:H24)</f>
        <v>60000</v>
      </c>
      <c r="J24" s="291">
        <v>80000</v>
      </c>
    </row>
    <row r="25" spans="1:10" ht="12" customHeight="1" x14ac:dyDescent="0.3">
      <c r="A25" s="5"/>
      <c r="B25" s="6"/>
      <c r="C25" s="35" t="s">
        <v>84</v>
      </c>
      <c r="D25" s="35"/>
      <c r="E25" s="149"/>
      <c r="F25" s="223">
        <f>SUM(F11:F24)</f>
        <v>273233.59999999998</v>
      </c>
      <c r="G25" s="223">
        <f>SUM(G11:G24)</f>
        <v>160413</v>
      </c>
      <c r="H25" s="223">
        <f>SUM(H11:H24)</f>
        <v>233587</v>
      </c>
      <c r="I25" s="223">
        <f>SUM(G25:H25)</f>
        <v>394000</v>
      </c>
      <c r="J25" s="223">
        <f>SUM(J11:J24)</f>
        <v>469000</v>
      </c>
    </row>
    <row r="26" spans="1:10" ht="12" customHeight="1" x14ac:dyDescent="0.3">
      <c r="A26" s="5"/>
      <c r="B26" s="6"/>
      <c r="C26" s="15"/>
      <c r="D26" s="7"/>
      <c r="E26" s="9"/>
      <c r="F26" s="9"/>
      <c r="G26" s="9"/>
      <c r="H26" s="9"/>
      <c r="I26" s="9"/>
      <c r="J26" s="9"/>
    </row>
    <row r="27" spans="1:10" ht="12" customHeight="1" x14ac:dyDescent="0.3">
      <c r="A27" s="37" t="s">
        <v>14</v>
      </c>
      <c r="B27" s="35"/>
      <c r="C27" s="35"/>
      <c r="D27" s="35"/>
      <c r="E27" s="206"/>
      <c r="F27" s="9"/>
      <c r="G27" s="17"/>
      <c r="H27" s="17"/>
      <c r="I27" s="17"/>
      <c r="J27" s="14"/>
    </row>
    <row r="28" spans="1:10" ht="12" customHeight="1" x14ac:dyDescent="0.3">
      <c r="A28" s="37"/>
      <c r="B28" s="35"/>
      <c r="C28" s="32" t="s">
        <v>82</v>
      </c>
      <c r="D28" s="32"/>
      <c r="E28" s="139" t="s">
        <v>483</v>
      </c>
      <c r="F28" s="14"/>
      <c r="G28" s="159"/>
      <c r="H28" s="159"/>
      <c r="I28" s="159"/>
      <c r="J28" s="159"/>
    </row>
    <row r="29" spans="1:10" s="402" customFormat="1" ht="12" customHeight="1" x14ac:dyDescent="0.3">
      <c r="A29" s="37"/>
      <c r="B29" s="35"/>
      <c r="C29" s="32"/>
      <c r="D29" s="73" t="s">
        <v>38</v>
      </c>
      <c r="E29" s="139" t="s">
        <v>861</v>
      </c>
      <c r="F29" s="14">
        <v>35000</v>
      </c>
      <c r="G29" s="159">
        <v>0</v>
      </c>
      <c r="H29" s="159">
        <v>0</v>
      </c>
      <c r="I29" s="159">
        <f t="shared" ref="I29:I36" si="0">SUM(G29:H29)</f>
        <v>0</v>
      </c>
      <c r="J29" s="159">
        <v>0</v>
      </c>
    </row>
    <row r="30" spans="1:10" s="402" customFormat="1" ht="12" customHeight="1" x14ac:dyDescent="0.3">
      <c r="A30" s="37"/>
      <c r="B30" s="35"/>
      <c r="C30" s="32"/>
      <c r="D30" s="73" t="s">
        <v>462</v>
      </c>
      <c r="E30" s="139" t="s">
        <v>862</v>
      </c>
      <c r="F30" s="14">
        <v>30000</v>
      </c>
      <c r="G30" s="159">
        <v>0</v>
      </c>
      <c r="H30" s="159">
        <v>0</v>
      </c>
      <c r="I30" s="159">
        <f t="shared" si="0"/>
        <v>0</v>
      </c>
      <c r="J30" s="159">
        <v>0</v>
      </c>
    </row>
    <row r="31" spans="1:10" s="402" customFormat="1" ht="12" customHeight="1" x14ac:dyDescent="0.3">
      <c r="A31" s="37"/>
      <c r="B31" s="35"/>
      <c r="C31" s="32"/>
      <c r="D31" s="73" t="s">
        <v>657</v>
      </c>
      <c r="E31" s="139" t="s">
        <v>483</v>
      </c>
      <c r="F31" s="14">
        <v>0</v>
      </c>
      <c r="G31" s="159">
        <v>0</v>
      </c>
      <c r="H31" s="159">
        <v>0</v>
      </c>
      <c r="I31" s="159">
        <f t="shared" si="0"/>
        <v>0</v>
      </c>
      <c r="J31" s="159">
        <v>25000</v>
      </c>
    </row>
    <row r="32" spans="1:10" s="459" customFormat="1" ht="12" customHeight="1" x14ac:dyDescent="0.3">
      <c r="A32" s="37"/>
      <c r="B32" s="35"/>
      <c r="C32" s="32"/>
      <c r="D32" s="136" t="s">
        <v>563</v>
      </c>
      <c r="E32" s="139" t="s">
        <v>483</v>
      </c>
      <c r="F32" s="14">
        <v>0</v>
      </c>
      <c r="G32" s="159">
        <v>24300</v>
      </c>
      <c r="H32" s="159">
        <v>700</v>
      </c>
      <c r="I32" s="159">
        <f t="shared" si="0"/>
        <v>25000</v>
      </c>
      <c r="J32" s="159">
        <v>0</v>
      </c>
    </row>
    <row r="33" spans="1:13" s="459" customFormat="1" ht="12" customHeight="1" x14ac:dyDescent="0.3">
      <c r="A33" s="37"/>
      <c r="B33" s="35"/>
      <c r="C33" s="32"/>
      <c r="D33" s="136" t="s">
        <v>658</v>
      </c>
      <c r="E33" s="139" t="s">
        <v>863</v>
      </c>
      <c r="F33" s="14">
        <v>0</v>
      </c>
      <c r="G33" s="159">
        <v>0</v>
      </c>
      <c r="H33" s="159">
        <v>0</v>
      </c>
      <c r="I33" s="159">
        <f t="shared" si="0"/>
        <v>0</v>
      </c>
      <c r="J33" s="159">
        <v>15000</v>
      </c>
    </row>
    <row r="34" spans="1:13" s="459" customFormat="1" ht="12" customHeight="1" x14ac:dyDescent="0.3">
      <c r="A34" s="37"/>
      <c r="B34" s="35"/>
      <c r="C34" s="32"/>
      <c r="D34" s="136" t="s">
        <v>659</v>
      </c>
      <c r="E34" s="139" t="s">
        <v>864</v>
      </c>
      <c r="F34" s="14">
        <v>0</v>
      </c>
      <c r="G34" s="159">
        <v>0</v>
      </c>
      <c r="H34" s="159">
        <v>0</v>
      </c>
      <c r="I34" s="159">
        <f t="shared" si="0"/>
        <v>0</v>
      </c>
      <c r="J34" s="159">
        <v>10000</v>
      </c>
    </row>
    <row r="35" spans="1:13" ht="12" customHeight="1" x14ac:dyDescent="0.3">
      <c r="A35" s="37"/>
      <c r="B35" s="35"/>
      <c r="C35" s="203" t="s">
        <v>205</v>
      </c>
      <c r="D35" s="205"/>
      <c r="E35" s="51" t="s">
        <v>179</v>
      </c>
      <c r="F35" s="14">
        <v>0</v>
      </c>
      <c r="G35" s="159"/>
      <c r="H35" s="159"/>
      <c r="I35" s="159"/>
      <c r="J35" s="159"/>
    </row>
    <row r="36" spans="1:13" s="459" customFormat="1" ht="12" customHeight="1" x14ac:dyDescent="0.3">
      <c r="A36" s="37"/>
      <c r="B36" s="35"/>
      <c r="C36" s="548"/>
      <c r="D36" s="549" t="s">
        <v>564</v>
      </c>
      <c r="E36" s="411" t="s">
        <v>337</v>
      </c>
      <c r="F36" s="14">
        <v>0</v>
      </c>
      <c r="G36" s="159">
        <v>0</v>
      </c>
      <c r="H36" s="159">
        <v>5100</v>
      </c>
      <c r="I36" s="159">
        <f t="shared" si="0"/>
        <v>5100</v>
      </c>
      <c r="J36" s="159">
        <v>25000</v>
      </c>
    </row>
    <row r="37" spans="1:13" ht="12" customHeight="1" x14ac:dyDescent="0.3">
      <c r="A37" s="37"/>
      <c r="B37" s="35"/>
      <c r="C37" s="35" t="s">
        <v>85</v>
      </c>
      <c r="D37" s="35"/>
      <c r="E37" s="206"/>
      <c r="F37" s="17">
        <f>SUM(F28:F36)</f>
        <v>65000</v>
      </c>
      <c r="G37" s="17">
        <f>SUM(G28:G36)</f>
        <v>24300</v>
      </c>
      <c r="H37" s="17">
        <f>SUM(H28:H36)</f>
        <v>5800</v>
      </c>
      <c r="I37" s="17">
        <f>SUM(I28:I36)</f>
        <v>30100</v>
      </c>
      <c r="J37" s="17">
        <f>SUM(J28:J36)</f>
        <v>75000</v>
      </c>
    </row>
    <row r="38" spans="1:13" ht="12" customHeight="1" x14ac:dyDescent="0.3">
      <c r="A38" s="8" t="s">
        <v>15</v>
      </c>
      <c r="B38" s="286"/>
      <c r="C38" s="2"/>
      <c r="D38" s="3"/>
      <c r="E38" s="4"/>
      <c r="F38" s="174">
        <f>F25+F37</f>
        <v>338233.59999999998</v>
      </c>
      <c r="G38" s="174">
        <f>SUM(G25,G37)</f>
        <v>184713</v>
      </c>
      <c r="H38" s="174">
        <f>SUM(H25,H37)</f>
        <v>239387</v>
      </c>
      <c r="I38" s="174">
        <f>SUM(I25,I37)</f>
        <v>424100</v>
      </c>
      <c r="J38" s="174">
        <f>SUM(J25,J37)</f>
        <v>544000</v>
      </c>
      <c r="M38" t="s">
        <v>50</v>
      </c>
    </row>
    <row r="39" spans="1:13" ht="12" customHeight="1" thickTop="1" x14ac:dyDescent="0.3"/>
    <row r="40" spans="1:13" s="327" customFormat="1" ht="12" customHeight="1" x14ac:dyDescent="0.3">
      <c r="A40" s="30" t="s">
        <v>27</v>
      </c>
      <c r="B40" s="30"/>
      <c r="C40" s="30"/>
      <c r="D40" s="30"/>
      <c r="E40" s="23" t="s">
        <v>29</v>
      </c>
      <c r="F40" s="47"/>
      <c r="G40" s="47"/>
      <c r="H40" s="39" t="s">
        <v>30</v>
      </c>
      <c r="I40" s="47"/>
      <c r="J40" s="47"/>
    </row>
    <row r="41" spans="1:13" s="327" customFormat="1" ht="12" customHeight="1" x14ac:dyDescent="0.25">
      <c r="A41" s="30"/>
      <c r="B41" s="30"/>
      <c r="C41" s="30"/>
      <c r="D41" s="30"/>
      <c r="E41" s="384"/>
      <c r="F41" s="47"/>
      <c r="G41" s="47"/>
      <c r="H41" s="47"/>
      <c r="I41" s="47"/>
      <c r="J41" s="47"/>
    </row>
    <row r="42" spans="1:13" s="327" customFormat="1" ht="12" customHeight="1" x14ac:dyDescent="0.25">
      <c r="A42" s="30"/>
      <c r="B42" s="351"/>
      <c r="C42" s="351" t="s">
        <v>32</v>
      </c>
      <c r="D42" s="351"/>
      <c r="E42" s="351"/>
      <c r="F42" s="351" t="s">
        <v>31</v>
      </c>
      <c r="G42" s="351"/>
      <c r="H42" s="352"/>
      <c r="I42" s="351" t="s">
        <v>32</v>
      </c>
      <c r="J42" s="352"/>
    </row>
    <row r="43" spans="1:13" s="327" customFormat="1" ht="12" customHeight="1" x14ac:dyDescent="0.25">
      <c r="A43" s="30"/>
      <c r="B43" s="30"/>
      <c r="C43" s="219" t="s">
        <v>28</v>
      </c>
      <c r="D43" s="30"/>
      <c r="E43" s="384"/>
      <c r="F43" s="219" t="s">
        <v>248</v>
      </c>
      <c r="G43" s="30"/>
      <c r="H43" s="47"/>
      <c r="I43" s="219" t="s">
        <v>287</v>
      </c>
      <c r="J43" s="47"/>
    </row>
    <row r="44" spans="1:13" s="327" customFormat="1" x14ac:dyDescent="0.25">
      <c r="D44" s="327" t="s">
        <v>52</v>
      </c>
      <c r="E44" s="1068" t="s">
        <v>248</v>
      </c>
      <c r="F44" s="1068"/>
      <c r="G44" s="1068"/>
      <c r="H44" s="1069" t="s">
        <v>287</v>
      </c>
      <c r="I44" s="1069"/>
      <c r="J44" s="1069"/>
    </row>
  </sheetData>
  <mergeCells count="11">
    <mergeCell ref="A3:J3"/>
    <mergeCell ref="G6:I6"/>
    <mergeCell ref="H44:J44"/>
    <mergeCell ref="E44:G44"/>
    <mergeCell ref="J6:J7"/>
    <mergeCell ref="A7:D8"/>
    <mergeCell ref="E7:E8"/>
    <mergeCell ref="G7:G8"/>
    <mergeCell ref="I7:I8"/>
    <mergeCell ref="H7:H8"/>
    <mergeCell ref="A4:J4"/>
  </mergeCells>
  <pageMargins left="1.25" right="0.39370078740157483" top="0.17" bottom="0.15748031496062992" header="0.12" footer="7.874015748031496E-2"/>
  <pageSetup paperSize="14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68" zoomScaleNormal="68" workbookViewId="0">
      <selection activeCell="D38" sqref="D38"/>
    </sheetView>
  </sheetViews>
  <sheetFormatPr defaultRowHeight="15" x14ac:dyDescent="0.25"/>
  <cols>
    <col min="1" max="2" width="2" customWidth="1"/>
    <col min="3" max="3" width="2.42578125" customWidth="1"/>
    <col min="4" max="4" width="35.7109375" customWidth="1"/>
    <col min="5" max="5" width="16.85546875" customWidth="1"/>
    <col min="6" max="6" width="16.42578125" customWidth="1"/>
    <col min="7" max="7" width="16.85546875" customWidth="1"/>
    <col min="8" max="8" width="18.42578125" customWidth="1"/>
    <col min="9" max="9" width="17" customWidth="1"/>
    <col min="10" max="10" width="18.140625" customWidth="1"/>
  </cols>
  <sheetData>
    <row r="1" spans="1:10" ht="14.45" x14ac:dyDescent="0.3">
      <c r="J1" s="10"/>
    </row>
    <row r="2" spans="1:10" s="30" customFormat="1" ht="14.1" customHeight="1" x14ac:dyDescent="0.3">
      <c r="B2" s="30" t="s">
        <v>0</v>
      </c>
      <c r="E2" s="384"/>
      <c r="F2" s="47"/>
      <c r="G2" s="47"/>
      <c r="H2" s="47"/>
      <c r="I2" s="47"/>
      <c r="J2" s="47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ht="14.45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thickBot="1" x14ac:dyDescent="0.35">
      <c r="A5" t="s">
        <v>318</v>
      </c>
    </row>
    <row r="6" spans="1:10" ht="15.75" thickBot="1" x14ac:dyDescent="0.3">
      <c r="A6" s="24"/>
      <c r="B6" s="300"/>
      <c r="C6" s="300"/>
      <c r="D6" s="300"/>
      <c r="E6" s="26"/>
      <c r="F6" s="298"/>
      <c r="G6" s="1052" t="s">
        <v>19</v>
      </c>
      <c r="H6" s="1052"/>
      <c r="I6" s="1052"/>
      <c r="J6" s="1025" t="s">
        <v>24</v>
      </c>
    </row>
    <row r="7" spans="1:10" x14ac:dyDescent="0.25">
      <c r="A7" s="1056" t="s">
        <v>1</v>
      </c>
      <c r="B7" s="1057"/>
      <c r="C7" s="1057"/>
      <c r="D7" s="1053"/>
      <c r="E7" s="1100" t="s">
        <v>16</v>
      </c>
      <c r="F7" s="299" t="s">
        <v>17</v>
      </c>
      <c r="G7" s="1054" t="s">
        <v>18</v>
      </c>
      <c r="H7" s="1054" t="s">
        <v>23</v>
      </c>
      <c r="I7" s="1054" t="s">
        <v>22</v>
      </c>
      <c r="J7" s="1026"/>
    </row>
    <row r="8" spans="1:10" ht="15.75" thickBot="1" x14ac:dyDescent="0.3">
      <c r="A8" s="1103"/>
      <c r="B8" s="1104"/>
      <c r="C8" s="1104"/>
      <c r="D8" s="1105"/>
      <c r="E8" s="1101"/>
      <c r="F8" s="285" t="s">
        <v>18</v>
      </c>
      <c r="G8" s="1102"/>
      <c r="H8" s="1102"/>
      <c r="I8" s="1102"/>
      <c r="J8" s="285" t="s">
        <v>25</v>
      </c>
    </row>
    <row r="9" spans="1:10" ht="14.45" x14ac:dyDescent="0.3">
      <c r="A9" s="301"/>
      <c r="B9" s="302"/>
      <c r="C9" s="302"/>
      <c r="D9" s="303"/>
      <c r="E9" s="287"/>
      <c r="F9" s="287"/>
      <c r="G9" s="287"/>
      <c r="H9" s="287"/>
      <c r="I9" s="287"/>
      <c r="J9" s="287"/>
    </row>
    <row r="10" spans="1:10" ht="14.45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ht="14.45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ht="14.45" x14ac:dyDescent="0.3">
      <c r="A12" s="5"/>
      <c r="B12" s="6"/>
      <c r="C12" s="73" t="s">
        <v>8</v>
      </c>
      <c r="D12" s="32"/>
      <c r="E12" s="51" t="s">
        <v>76</v>
      </c>
      <c r="F12" s="14">
        <v>75452</v>
      </c>
      <c r="G12" s="14">
        <v>41847.279999999999</v>
      </c>
      <c r="H12" s="14">
        <v>38152.720000000001</v>
      </c>
      <c r="I12" s="14">
        <f t="shared" ref="I12:I19" si="0">SUM(G12:H12)</f>
        <v>80000</v>
      </c>
      <c r="J12" s="326">
        <v>80000</v>
      </c>
    </row>
    <row r="13" spans="1:10" s="459" customFormat="1" ht="14.45" x14ac:dyDescent="0.3">
      <c r="A13" s="403"/>
      <c r="B13" s="404"/>
      <c r="C13" s="465" t="s">
        <v>466</v>
      </c>
      <c r="D13" s="32"/>
      <c r="E13" s="411"/>
      <c r="F13" s="14">
        <v>9999.36</v>
      </c>
      <c r="G13" s="14">
        <v>0</v>
      </c>
      <c r="H13" s="14">
        <v>10000</v>
      </c>
      <c r="I13" s="14">
        <f t="shared" si="0"/>
        <v>10000</v>
      </c>
      <c r="J13" s="326">
        <v>0</v>
      </c>
    </row>
    <row r="14" spans="1:10" ht="14.45" x14ac:dyDescent="0.3">
      <c r="A14" s="5"/>
      <c r="B14" s="6"/>
      <c r="C14" s="73" t="s">
        <v>10</v>
      </c>
      <c r="D14" s="32"/>
      <c r="E14" s="51" t="s">
        <v>78</v>
      </c>
      <c r="F14" s="14">
        <v>14405.56</v>
      </c>
      <c r="G14" s="14">
        <v>26920</v>
      </c>
      <c r="H14" s="14">
        <v>23080</v>
      </c>
      <c r="I14" s="14">
        <f t="shared" si="0"/>
        <v>50000</v>
      </c>
      <c r="J14" s="14">
        <v>59000</v>
      </c>
    </row>
    <row r="15" spans="1:10" s="459" customFormat="1" ht="14.45" x14ac:dyDescent="0.3">
      <c r="A15" s="403"/>
      <c r="B15" s="404"/>
      <c r="C15" s="136" t="s">
        <v>95</v>
      </c>
      <c r="D15" s="32"/>
      <c r="E15" s="411" t="s">
        <v>565</v>
      </c>
      <c r="F15" s="14"/>
      <c r="G15" s="14"/>
      <c r="H15" s="14">
        <v>25000</v>
      </c>
      <c r="I15" s="14">
        <f>SUM(G15:H15)</f>
        <v>25000</v>
      </c>
      <c r="J15" s="14">
        <v>0</v>
      </c>
    </row>
    <row r="16" spans="1:10" ht="14.45" x14ac:dyDescent="0.3">
      <c r="A16" s="5"/>
      <c r="B16" s="6"/>
      <c r="C16" s="73" t="s">
        <v>319</v>
      </c>
      <c r="D16" s="32"/>
      <c r="E16" s="51" t="s">
        <v>79</v>
      </c>
      <c r="F16" s="14">
        <v>55148</v>
      </c>
      <c r="G16" s="14">
        <v>0</v>
      </c>
      <c r="H16" s="14">
        <v>60000</v>
      </c>
      <c r="I16" s="14">
        <f t="shared" si="0"/>
        <v>60000</v>
      </c>
      <c r="J16" s="14">
        <v>0</v>
      </c>
    </row>
    <row r="17" spans="1:10" ht="14.45" x14ac:dyDescent="0.3">
      <c r="A17" s="5"/>
      <c r="B17" s="6"/>
      <c r="C17" s="73" t="s">
        <v>320</v>
      </c>
      <c r="D17" s="73"/>
      <c r="E17" s="51" t="s">
        <v>80</v>
      </c>
      <c r="F17" s="14">
        <v>99311</v>
      </c>
      <c r="G17" s="14">
        <v>23151</v>
      </c>
      <c r="H17" s="14">
        <v>126849</v>
      </c>
      <c r="I17" s="14">
        <f t="shared" si="0"/>
        <v>150000</v>
      </c>
      <c r="J17" s="14">
        <v>0</v>
      </c>
    </row>
    <row r="18" spans="1:10" ht="14.45" x14ac:dyDescent="0.3">
      <c r="A18" s="5"/>
      <c r="B18" s="6"/>
      <c r="C18" s="73" t="s">
        <v>680</v>
      </c>
      <c r="D18" s="73"/>
      <c r="E18" s="51" t="s">
        <v>682</v>
      </c>
      <c r="F18" s="14">
        <v>135000</v>
      </c>
      <c r="G18" s="14">
        <v>67500</v>
      </c>
      <c r="H18" s="14">
        <v>67500</v>
      </c>
      <c r="I18" s="14">
        <f t="shared" si="0"/>
        <v>135000</v>
      </c>
      <c r="J18" s="14">
        <v>135000</v>
      </c>
    </row>
    <row r="19" spans="1:10" s="459" customFormat="1" ht="14.45" x14ac:dyDescent="0.3">
      <c r="A19" s="403"/>
      <c r="B19" s="404"/>
      <c r="C19" s="73"/>
      <c r="D19" s="73" t="s">
        <v>566</v>
      </c>
      <c r="E19" s="411"/>
      <c r="F19" s="14">
        <v>0</v>
      </c>
      <c r="G19" s="14">
        <v>0</v>
      </c>
      <c r="H19" s="14">
        <v>13292.15</v>
      </c>
      <c r="I19" s="14">
        <f t="shared" si="0"/>
        <v>13292.15</v>
      </c>
      <c r="J19" s="14">
        <v>0</v>
      </c>
    </row>
    <row r="20" spans="1:10" ht="14.45" x14ac:dyDescent="0.3">
      <c r="A20" s="5"/>
      <c r="B20" s="6"/>
      <c r="C20" s="35" t="s">
        <v>84</v>
      </c>
      <c r="D20" s="35"/>
      <c r="E20" s="149"/>
      <c r="F20" s="198">
        <f>SUM(F12:F19)</f>
        <v>389315.92</v>
      </c>
      <c r="G20" s="198">
        <f>SUM(G12:G19)</f>
        <v>159418.28</v>
      </c>
      <c r="H20" s="198">
        <f>SUM(H12:H19)</f>
        <v>363873.87</v>
      </c>
      <c r="I20" s="198">
        <f>SUM(I12:I19)</f>
        <v>523292.15</v>
      </c>
      <c r="J20" s="198">
        <f>SUM(J12:J19)</f>
        <v>274000</v>
      </c>
    </row>
    <row r="21" spans="1:10" ht="14.45" x14ac:dyDescent="0.3">
      <c r="A21" s="5"/>
      <c r="B21" s="6"/>
      <c r="C21" s="15"/>
      <c r="D21" s="7"/>
      <c r="E21" s="9"/>
      <c r="F21" s="9"/>
      <c r="G21" s="9"/>
      <c r="H21" s="9"/>
      <c r="I21" s="9"/>
      <c r="J21" s="9"/>
    </row>
    <row r="22" spans="1:10" ht="14.45" x14ac:dyDescent="0.3">
      <c r="A22" s="11" t="s">
        <v>600</v>
      </c>
      <c r="B22" s="13"/>
      <c r="C22" s="15"/>
      <c r="D22" s="7"/>
      <c r="E22" s="9"/>
      <c r="F22" s="17"/>
      <c r="G22" s="17"/>
      <c r="H22" s="17"/>
      <c r="I22" s="17"/>
      <c r="J22" s="14"/>
    </row>
    <row r="23" spans="1:10" ht="14.45" x14ac:dyDescent="0.3">
      <c r="A23" s="11"/>
      <c r="B23" s="13"/>
      <c r="C23" s="12" t="s">
        <v>352</v>
      </c>
      <c r="D23" s="7"/>
      <c r="E23" s="9" t="s">
        <v>483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</row>
    <row r="24" spans="1:10" s="459" customFormat="1" ht="14.45" x14ac:dyDescent="0.3">
      <c r="A24" s="407"/>
      <c r="B24" s="13"/>
      <c r="C24" s="408" t="s">
        <v>660</v>
      </c>
      <c r="D24" s="405"/>
      <c r="E24" s="745" t="s">
        <v>176</v>
      </c>
      <c r="F24" s="159">
        <v>0</v>
      </c>
      <c r="G24" s="159">
        <v>0</v>
      </c>
      <c r="H24" s="159">
        <v>0</v>
      </c>
      <c r="I24" s="159">
        <v>0</v>
      </c>
      <c r="J24" s="159">
        <v>250000</v>
      </c>
    </row>
    <row r="25" spans="1:10" s="459" customFormat="1" ht="14.45" x14ac:dyDescent="0.3">
      <c r="A25" s="407"/>
      <c r="B25" s="13"/>
      <c r="C25" s="20" t="s">
        <v>465</v>
      </c>
      <c r="D25" s="405"/>
      <c r="E25" s="406" t="s">
        <v>484</v>
      </c>
      <c r="F25" s="159">
        <v>39938</v>
      </c>
      <c r="G25" s="159">
        <v>0</v>
      </c>
      <c r="H25" s="159">
        <v>0</v>
      </c>
      <c r="I25" s="159">
        <v>0</v>
      </c>
      <c r="J25" s="159">
        <v>0</v>
      </c>
    </row>
    <row r="26" spans="1:10" s="459" customFormat="1" ht="14.45" x14ac:dyDescent="0.3">
      <c r="A26" s="407"/>
      <c r="B26" s="13"/>
      <c r="C26" s="20" t="s">
        <v>567</v>
      </c>
      <c r="D26" s="405"/>
      <c r="E26" s="406" t="s">
        <v>484</v>
      </c>
      <c r="F26" s="159">
        <v>0</v>
      </c>
      <c r="G26" s="159">
        <v>0</v>
      </c>
      <c r="H26" s="159">
        <v>65000</v>
      </c>
      <c r="I26" s="159">
        <f>SUM(G26:H26)</f>
        <v>65000</v>
      </c>
      <c r="J26" s="159">
        <v>0</v>
      </c>
    </row>
    <row r="27" spans="1:10" ht="14.45" x14ac:dyDescent="0.3">
      <c r="A27" s="11" t="s">
        <v>14</v>
      </c>
      <c r="B27" s="13"/>
      <c r="C27" s="15"/>
      <c r="D27" s="7"/>
      <c r="E27" s="9"/>
      <c r="F27" s="198">
        <f>SUM(F23:F26)</f>
        <v>39938</v>
      </c>
      <c r="G27" s="198">
        <f>SUM(G23:G26)</f>
        <v>0</v>
      </c>
      <c r="H27" s="198">
        <f>SUM(H23:H26)</f>
        <v>65000</v>
      </c>
      <c r="I27" s="198">
        <f>SUM(I24:I26)</f>
        <v>65000</v>
      </c>
      <c r="J27" s="198">
        <f>SUM(J23:J26)</f>
        <v>250000</v>
      </c>
    </row>
    <row r="28" spans="1:10" ht="14.45" x14ac:dyDescent="0.3">
      <c r="A28" s="5"/>
      <c r="B28" s="6"/>
      <c r="C28" s="6"/>
      <c r="D28" s="7"/>
      <c r="E28" s="9"/>
      <c r="F28" s="17"/>
      <c r="G28" s="14"/>
      <c r="H28" s="14"/>
      <c r="I28" s="14"/>
      <c r="J28" s="14"/>
    </row>
    <row r="29" spans="1:10" thickBot="1" x14ac:dyDescent="0.35">
      <c r="A29" s="8" t="s">
        <v>15</v>
      </c>
      <c r="B29" s="286"/>
      <c r="C29" s="2"/>
      <c r="D29" s="3"/>
      <c r="E29" s="4"/>
      <c r="F29" s="174">
        <f>SUM(F27,F20)</f>
        <v>429253.92</v>
      </c>
      <c r="G29" s="174">
        <f>SUM(G20:G28)</f>
        <v>159418.28</v>
      </c>
      <c r="H29" s="174">
        <f>SUM(H20:H28)</f>
        <v>493873.87</v>
      </c>
      <c r="I29" s="174">
        <f>SUM(I20:I28)</f>
        <v>653292.15</v>
      </c>
      <c r="J29" s="174">
        <f>SUM(J20,J27)</f>
        <v>524000</v>
      </c>
    </row>
    <row r="30" spans="1:10" s="327" customFormat="1" thickTop="1" x14ac:dyDescent="0.3"/>
    <row r="31" spans="1:10" s="327" customFormat="1" ht="14.1" customHeight="1" x14ac:dyDescent="0.3">
      <c r="A31" s="30" t="s">
        <v>27</v>
      </c>
      <c r="B31" s="30"/>
      <c r="C31" s="30"/>
      <c r="D31" s="30"/>
      <c r="E31" s="23" t="s">
        <v>29</v>
      </c>
      <c r="F31" s="47"/>
      <c r="G31" s="47"/>
      <c r="H31" s="39" t="s">
        <v>30</v>
      </c>
      <c r="I31" s="47"/>
      <c r="J31" s="47"/>
    </row>
    <row r="32" spans="1:10" s="327" customFormat="1" ht="14.1" customHeight="1" x14ac:dyDescent="0.3">
      <c r="A32" s="30"/>
      <c r="B32" s="30"/>
      <c r="C32" s="30"/>
      <c r="D32" s="30"/>
      <c r="E32" s="384"/>
      <c r="F32" s="47"/>
      <c r="G32" s="47"/>
      <c r="H32" s="47"/>
      <c r="I32" s="47"/>
      <c r="J32" s="47"/>
    </row>
    <row r="33" spans="1:10" s="327" customFormat="1" ht="14.1" customHeight="1" x14ac:dyDescent="0.3">
      <c r="A33" s="30"/>
      <c r="B33" s="351"/>
      <c r="C33" s="351" t="s">
        <v>32</v>
      </c>
      <c r="D33" s="351"/>
      <c r="E33" s="351"/>
      <c r="F33" s="351" t="s">
        <v>31</v>
      </c>
      <c r="G33" s="351"/>
      <c r="H33" s="352"/>
      <c r="I33" s="351" t="s">
        <v>32</v>
      </c>
      <c r="J33" s="352"/>
    </row>
    <row r="34" spans="1:10" s="327" customFormat="1" ht="14.1" customHeight="1" x14ac:dyDescent="0.3">
      <c r="A34" s="30"/>
      <c r="B34" s="30"/>
      <c r="C34" s="219" t="s">
        <v>28</v>
      </c>
      <c r="D34" s="30"/>
      <c r="E34" s="384"/>
      <c r="F34" s="219" t="s">
        <v>248</v>
      </c>
      <c r="G34" s="30"/>
      <c r="H34" s="47"/>
      <c r="I34" s="219" t="s">
        <v>287</v>
      </c>
      <c r="J34" s="47"/>
    </row>
    <row r="35" spans="1:10" s="327" customFormat="1" ht="12.95" customHeight="1" x14ac:dyDescent="0.3">
      <c r="D35" s="327" t="s">
        <v>52</v>
      </c>
      <c r="E35" s="1068" t="s">
        <v>248</v>
      </c>
      <c r="F35" s="1068"/>
      <c r="G35" s="1068"/>
      <c r="H35" s="1069" t="s">
        <v>287</v>
      </c>
      <c r="I35" s="1069"/>
      <c r="J35" s="1069"/>
    </row>
    <row r="36" spans="1:10" s="327" customFormat="1" x14ac:dyDescent="0.25"/>
  </sheetData>
  <mergeCells count="11">
    <mergeCell ref="E35:G35"/>
    <mergeCell ref="H35:J35"/>
    <mergeCell ref="A3:J3"/>
    <mergeCell ref="G6:I6"/>
    <mergeCell ref="J6:J7"/>
    <mergeCell ref="A7:D8"/>
    <mergeCell ref="E7:E8"/>
    <mergeCell ref="G7:G8"/>
    <mergeCell ref="H7:H8"/>
    <mergeCell ref="I7:I8"/>
    <mergeCell ref="A4:J4"/>
  </mergeCells>
  <pageMargins left="1.29" right="0.39370078740157483" top="0.56999999999999995" bottom="0.74803149606299213" header="0.31496062992125984" footer="0.31496062992125984"/>
  <pageSetup paperSize="14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24"/>
  <sheetViews>
    <sheetView zoomScale="65" zoomScaleNormal="65" workbookViewId="0">
      <selection activeCell="N16" sqref="N16"/>
    </sheetView>
  </sheetViews>
  <sheetFormatPr defaultRowHeight="15" x14ac:dyDescent="0.25"/>
  <cols>
    <col min="1" max="1" width="1.85546875" customWidth="1"/>
    <col min="2" max="2" width="2.140625" customWidth="1"/>
    <col min="3" max="3" width="2.5703125" customWidth="1"/>
    <col min="4" max="4" width="37.85546875" customWidth="1"/>
    <col min="5" max="5" width="13.85546875" customWidth="1"/>
    <col min="6" max="6" width="15.42578125" customWidth="1"/>
    <col min="7" max="7" width="16.7109375" customWidth="1"/>
    <col min="8" max="8" width="16.85546875" customWidth="1"/>
    <col min="9" max="9" width="17.7109375" customWidth="1"/>
    <col min="10" max="10" width="18.28515625" customWidth="1"/>
  </cols>
  <sheetData>
    <row r="1" spans="1:10" ht="14.45" x14ac:dyDescent="0.3">
      <c r="J1" s="10"/>
    </row>
    <row r="2" spans="1:10" s="30" customFormat="1" ht="14.1" customHeight="1" x14ac:dyDescent="0.3">
      <c r="B2" s="30" t="s">
        <v>0</v>
      </c>
      <c r="E2" s="384"/>
      <c r="F2" s="47"/>
      <c r="G2" s="47"/>
      <c r="H2" s="47"/>
      <c r="I2" s="47"/>
      <c r="J2" s="436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ht="14.45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thickBot="1" x14ac:dyDescent="0.35">
      <c r="A5" t="s">
        <v>224</v>
      </c>
    </row>
    <row r="6" spans="1:10" ht="15.75" thickBot="1" x14ac:dyDescent="0.3">
      <c r="A6" s="24"/>
      <c r="B6" s="25"/>
      <c r="C6" s="25"/>
      <c r="D6" s="25"/>
      <c r="E6" s="26"/>
      <c r="F6" s="272"/>
      <c r="G6" s="1052" t="s">
        <v>19</v>
      </c>
      <c r="H6" s="1052"/>
      <c r="I6" s="1052"/>
      <c r="J6" s="1025" t="s">
        <v>24</v>
      </c>
    </row>
    <row r="7" spans="1:10" x14ac:dyDescent="0.25">
      <c r="A7" s="1056" t="s">
        <v>1</v>
      </c>
      <c r="B7" s="1057"/>
      <c r="C7" s="1057"/>
      <c r="D7" s="1053"/>
      <c r="E7" s="1100" t="s">
        <v>16</v>
      </c>
      <c r="F7" s="273" t="s">
        <v>17</v>
      </c>
      <c r="G7" s="1054" t="s">
        <v>18</v>
      </c>
      <c r="H7" s="1054" t="s">
        <v>23</v>
      </c>
      <c r="I7" s="1054" t="s">
        <v>22</v>
      </c>
      <c r="J7" s="1026"/>
    </row>
    <row r="8" spans="1:10" ht="15.75" thickBot="1" x14ac:dyDescent="0.3">
      <c r="A8" s="1103"/>
      <c r="B8" s="1104"/>
      <c r="C8" s="1104"/>
      <c r="D8" s="1105"/>
      <c r="E8" s="1101"/>
      <c r="F8" s="285" t="s">
        <v>18</v>
      </c>
      <c r="G8" s="1102"/>
      <c r="H8" s="1102"/>
      <c r="I8" s="1102"/>
      <c r="J8" s="285" t="s">
        <v>25</v>
      </c>
    </row>
    <row r="9" spans="1:10" ht="14.45" x14ac:dyDescent="0.3">
      <c r="A9" s="1135"/>
      <c r="B9" s="1136"/>
      <c r="C9" s="1136"/>
      <c r="D9" s="1137"/>
      <c r="E9" s="287"/>
      <c r="F9" s="287"/>
      <c r="G9" s="287"/>
      <c r="H9" s="287"/>
      <c r="I9" s="287"/>
      <c r="J9" s="287"/>
    </row>
    <row r="10" spans="1:10" ht="14.45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ht="14.45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ht="14.45" x14ac:dyDescent="0.3">
      <c r="A12" s="5"/>
      <c r="B12" s="6"/>
      <c r="C12" s="73" t="s">
        <v>353</v>
      </c>
      <c r="D12" s="32"/>
      <c r="E12" s="221" t="s">
        <v>76</v>
      </c>
      <c r="F12" s="14">
        <v>15860</v>
      </c>
      <c r="G12" s="14">
        <v>0</v>
      </c>
      <c r="H12" s="14">
        <v>18000</v>
      </c>
      <c r="I12" s="14">
        <f>SUM(G12:H12)</f>
        <v>18000</v>
      </c>
      <c r="J12" s="14">
        <v>18000</v>
      </c>
    </row>
    <row r="13" spans="1:10" s="459" customFormat="1" ht="14.45" x14ac:dyDescent="0.3">
      <c r="A13" s="403"/>
      <c r="B13" s="404"/>
      <c r="C13" s="73" t="s">
        <v>661</v>
      </c>
      <c r="D13" s="32"/>
      <c r="E13" s="221" t="s">
        <v>865</v>
      </c>
      <c r="F13" s="14"/>
      <c r="G13" s="14"/>
      <c r="H13" s="14"/>
      <c r="I13" s="14"/>
      <c r="J13" s="14">
        <v>5000</v>
      </c>
    </row>
    <row r="14" spans="1:10" ht="14.45" x14ac:dyDescent="0.3">
      <c r="A14" s="5"/>
      <c r="B14" s="6"/>
      <c r="C14" s="73" t="s">
        <v>680</v>
      </c>
      <c r="D14" s="73"/>
      <c r="E14" s="221" t="s">
        <v>682</v>
      </c>
      <c r="F14" s="14">
        <v>12000</v>
      </c>
      <c r="G14" s="14">
        <v>6000</v>
      </c>
      <c r="H14" s="14">
        <v>6000</v>
      </c>
      <c r="I14" s="14">
        <f>SUM(G14:H14)</f>
        <v>12000</v>
      </c>
      <c r="J14" s="14">
        <v>12000</v>
      </c>
    </row>
    <row r="15" spans="1:10" ht="14.45" x14ac:dyDescent="0.3">
      <c r="A15" s="37" t="s">
        <v>84</v>
      </c>
      <c r="B15" s="35"/>
      <c r="C15" s="6"/>
      <c r="D15" s="35"/>
      <c r="E15" s="149"/>
      <c r="F15" s="198">
        <f>SUM(F12:F14)</f>
        <v>27860</v>
      </c>
      <c r="G15" s="198">
        <f>SUM(G12:G14)</f>
        <v>6000</v>
      </c>
      <c r="H15" s="198">
        <f>SUM(H12:H14)</f>
        <v>24000</v>
      </c>
      <c r="I15" s="198">
        <f>SUM(G15:H15)</f>
        <v>30000</v>
      </c>
      <c r="J15" s="198">
        <f>SUM(J12:J14)</f>
        <v>35000</v>
      </c>
    </row>
    <row r="16" spans="1:10" ht="14.45" x14ac:dyDescent="0.3">
      <c r="A16" s="5"/>
      <c r="B16" s="6"/>
      <c r="C16" s="15"/>
      <c r="D16" s="7"/>
      <c r="E16" s="9"/>
      <c r="F16" s="9"/>
      <c r="G16" s="9"/>
      <c r="H16" s="9"/>
      <c r="I16" s="9"/>
      <c r="J16" s="9"/>
    </row>
    <row r="17" spans="1:14" ht="14.45" x14ac:dyDescent="0.3">
      <c r="A17" s="5"/>
      <c r="B17" s="6"/>
      <c r="C17" s="6"/>
      <c r="D17" s="7"/>
      <c r="E17" s="9"/>
      <c r="F17" s="17"/>
      <c r="G17" s="14"/>
      <c r="H17" s="14"/>
      <c r="I17" s="14"/>
      <c r="J17" s="14"/>
    </row>
    <row r="18" spans="1:14" ht="14.45" x14ac:dyDescent="0.3">
      <c r="A18" s="8" t="s">
        <v>15</v>
      </c>
      <c r="B18" s="286"/>
      <c r="C18" s="2"/>
      <c r="D18" s="3"/>
      <c r="E18" s="4"/>
      <c r="F18" s="643">
        <f>F10+F15</f>
        <v>27860</v>
      </c>
      <c r="G18" s="643">
        <f>SUM(G15:G17)</f>
        <v>6000</v>
      </c>
      <c r="H18" s="643">
        <f>SUM(H15:H17)</f>
        <v>24000</v>
      </c>
      <c r="I18" s="643">
        <f>SUM(I15:I17)</f>
        <v>30000</v>
      </c>
      <c r="J18" s="643">
        <f>SUM(J15:J17)</f>
        <v>35000</v>
      </c>
    </row>
    <row r="20" spans="1:14" s="327" customFormat="1" ht="14.45" x14ac:dyDescent="0.3">
      <c r="N20" s="327" t="s">
        <v>50</v>
      </c>
    </row>
    <row r="21" spans="1:14" s="327" customFormat="1" ht="14.1" customHeight="1" x14ac:dyDescent="0.3">
      <c r="A21" s="30" t="s">
        <v>27</v>
      </c>
      <c r="B21" s="30"/>
      <c r="C21" s="30"/>
      <c r="D21" s="30"/>
      <c r="E21" s="23" t="s">
        <v>29</v>
      </c>
      <c r="F21" s="47"/>
      <c r="G21" s="47"/>
      <c r="H21" s="39" t="s">
        <v>30</v>
      </c>
      <c r="I21" s="47"/>
      <c r="J21" s="47"/>
    </row>
    <row r="22" spans="1:14" s="327" customFormat="1" ht="14.1" customHeight="1" x14ac:dyDescent="0.3">
      <c r="A22" s="30"/>
      <c r="B22" s="30"/>
      <c r="C22" s="30"/>
      <c r="D22" s="30"/>
      <c r="E22" s="384"/>
      <c r="F22" s="47"/>
      <c r="G22" s="47"/>
      <c r="H22" s="47"/>
      <c r="I22" s="47"/>
      <c r="J22" s="47"/>
    </row>
    <row r="23" spans="1:14" s="327" customFormat="1" ht="14.1" customHeight="1" x14ac:dyDescent="0.3">
      <c r="A23" s="30"/>
      <c r="B23" s="351"/>
      <c r="C23" s="351" t="s">
        <v>32</v>
      </c>
      <c r="D23" s="351"/>
      <c r="E23" s="351"/>
      <c r="F23" s="351" t="s">
        <v>31</v>
      </c>
      <c r="G23" s="351"/>
      <c r="H23" s="352"/>
      <c r="I23" s="351" t="s">
        <v>32</v>
      </c>
      <c r="J23" s="352"/>
    </row>
    <row r="24" spans="1:14" s="327" customFormat="1" ht="14.1" customHeight="1" x14ac:dyDescent="0.3">
      <c r="A24" s="30"/>
      <c r="B24" s="30"/>
      <c r="C24" s="219" t="s">
        <v>28</v>
      </c>
      <c r="D24" s="30"/>
      <c r="E24" s="384"/>
      <c r="F24" s="219" t="s">
        <v>248</v>
      </c>
      <c r="G24" s="30"/>
      <c r="H24" s="47"/>
      <c r="I24" s="219" t="s">
        <v>287</v>
      </c>
      <c r="J24" s="47"/>
    </row>
  </sheetData>
  <mergeCells count="10">
    <mergeCell ref="A3:J3"/>
    <mergeCell ref="G6:I6"/>
    <mergeCell ref="A9:D9"/>
    <mergeCell ref="J6:J7"/>
    <mergeCell ref="A7:D8"/>
    <mergeCell ref="E7:E8"/>
    <mergeCell ref="G7:G8"/>
    <mergeCell ref="I7:I8"/>
    <mergeCell ref="H7:H8"/>
    <mergeCell ref="A4:J4"/>
  </mergeCells>
  <pageMargins left="1.24" right="0.39370078740157483" top="1.0629921259842521" bottom="0.74803149606299213" header="0.31496062992125984" footer="0.31496062992125984"/>
  <pageSetup paperSize="1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69"/>
  <sheetViews>
    <sheetView zoomScale="70" zoomScaleNormal="70" workbookViewId="0">
      <selection activeCell="J33" sqref="J33"/>
    </sheetView>
  </sheetViews>
  <sheetFormatPr defaultColWidth="9.140625" defaultRowHeight="14.1" customHeight="1" x14ac:dyDescent="0.25"/>
  <cols>
    <col min="1" max="1" width="3" style="30" customWidth="1"/>
    <col min="2" max="2" width="3.28515625" style="30" customWidth="1"/>
    <col min="3" max="3" width="2.85546875" style="30" customWidth="1"/>
    <col min="4" max="4" width="41.28515625" style="30" customWidth="1"/>
    <col min="5" max="5" width="15.5703125" style="84" customWidth="1"/>
    <col min="6" max="6" width="18.85546875" style="47" customWidth="1"/>
    <col min="7" max="7" width="18.140625" style="47" customWidth="1"/>
    <col min="8" max="8" width="17.85546875" style="47" customWidth="1"/>
    <col min="9" max="9" width="18" style="47" customWidth="1"/>
    <col min="10" max="10" width="19.140625" style="47" customWidth="1"/>
    <col min="11" max="11" width="19.42578125" style="30" customWidth="1"/>
    <col min="12" max="16384" width="9.140625" style="30"/>
  </cols>
  <sheetData>
    <row r="1" spans="1:11" ht="14.1" customHeight="1" x14ac:dyDescent="0.3">
      <c r="B1" s="30" t="s">
        <v>0</v>
      </c>
      <c r="E1" s="324"/>
      <c r="J1" s="47" t="s">
        <v>26</v>
      </c>
    </row>
    <row r="2" spans="1:1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1" ht="14.1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1" ht="14.1" customHeight="1" thickBot="1" x14ac:dyDescent="0.35">
      <c r="A4" s="1030" t="s">
        <v>374</v>
      </c>
      <c r="B4" s="1031"/>
      <c r="C4" s="1031"/>
      <c r="D4" s="1031"/>
      <c r="J4" s="192" t="s">
        <v>324</v>
      </c>
    </row>
    <row r="5" spans="1:11" ht="13.15" customHeight="1" thickBot="1" x14ac:dyDescent="0.3">
      <c r="A5" s="24"/>
      <c r="B5" s="25"/>
      <c r="C5" s="25"/>
      <c r="D5" s="25"/>
      <c r="E5" s="26"/>
      <c r="F5" s="61"/>
      <c r="G5" s="1052" t="s">
        <v>19</v>
      </c>
      <c r="H5" s="1052"/>
      <c r="I5" s="1052"/>
      <c r="J5" s="1025" t="s">
        <v>24</v>
      </c>
    </row>
    <row r="6" spans="1:11" ht="13.15" customHeight="1" x14ac:dyDescent="0.25">
      <c r="A6" s="1056" t="s">
        <v>1</v>
      </c>
      <c r="B6" s="1057"/>
      <c r="C6" s="1057"/>
      <c r="D6" s="1053"/>
      <c r="E6" s="1053" t="s">
        <v>16</v>
      </c>
      <c r="F6" s="60" t="s">
        <v>17</v>
      </c>
      <c r="G6" s="393" t="s">
        <v>373</v>
      </c>
      <c r="H6" s="393" t="s">
        <v>21</v>
      </c>
      <c r="I6" s="1054" t="s">
        <v>22</v>
      </c>
      <c r="J6" s="1026"/>
    </row>
    <row r="7" spans="1:11" ht="13.15" customHeight="1" x14ac:dyDescent="0.25">
      <c r="A7" s="1056"/>
      <c r="B7" s="1057"/>
      <c r="C7" s="1057"/>
      <c r="D7" s="1053"/>
      <c r="E7" s="1053"/>
      <c r="F7" s="60" t="s">
        <v>18</v>
      </c>
      <c r="G7" s="394" t="s">
        <v>18</v>
      </c>
      <c r="H7" s="394" t="s">
        <v>23</v>
      </c>
      <c r="I7" s="1055"/>
      <c r="J7" s="60" t="s">
        <v>25</v>
      </c>
    </row>
    <row r="8" spans="1:11" ht="13.15" customHeight="1" thickBot="1" x14ac:dyDescent="0.35">
      <c r="A8" s="1058" t="s">
        <v>375</v>
      </c>
      <c r="B8" s="1059"/>
      <c r="C8" s="1059"/>
      <c r="D8" s="1060"/>
      <c r="E8" s="395" t="s">
        <v>376</v>
      </c>
      <c r="F8" s="395" t="s">
        <v>377</v>
      </c>
      <c r="G8" s="395" t="s">
        <v>378</v>
      </c>
      <c r="H8" s="395" t="s">
        <v>379</v>
      </c>
      <c r="I8" s="395" t="s">
        <v>380</v>
      </c>
      <c r="J8" s="395" t="s">
        <v>381</v>
      </c>
    </row>
    <row r="9" spans="1:11" s="38" customFormat="1" ht="13.15" customHeight="1" x14ac:dyDescent="0.3">
      <c r="A9" s="1061" t="s">
        <v>58</v>
      </c>
      <c r="B9" s="1028"/>
      <c r="C9" s="1028"/>
      <c r="D9" s="1029"/>
      <c r="E9" s="176"/>
      <c r="F9" s="14"/>
      <c r="G9" s="14"/>
      <c r="H9" s="14"/>
      <c r="I9" s="14"/>
      <c r="J9" s="14"/>
    </row>
    <row r="10" spans="1:11" s="38" customFormat="1" ht="13.15" customHeight="1" x14ac:dyDescent="0.3">
      <c r="A10" s="31"/>
      <c r="B10" s="1031" t="s">
        <v>2</v>
      </c>
      <c r="C10" s="1031"/>
      <c r="D10" s="1032"/>
      <c r="E10" s="51" t="s">
        <v>154</v>
      </c>
      <c r="F10" s="14"/>
      <c r="G10" s="14"/>
      <c r="H10" s="14"/>
      <c r="I10" s="14"/>
      <c r="J10" s="14"/>
    </row>
    <row r="11" spans="1:11" s="38" customFormat="1" ht="13.15" customHeight="1" x14ac:dyDescent="0.3">
      <c r="A11" s="31"/>
      <c r="B11" s="32"/>
      <c r="C11" s="1031" t="s">
        <v>3</v>
      </c>
      <c r="D11" s="1032"/>
      <c r="E11" s="86" t="s">
        <v>74</v>
      </c>
      <c r="F11" s="21">
        <v>3014664</v>
      </c>
      <c r="G11" s="21">
        <v>1565212.75</v>
      </c>
      <c r="H11" s="21">
        <v>1867387.25</v>
      </c>
      <c r="I11" s="21">
        <f>SUM(G11:H11)</f>
        <v>3432600</v>
      </c>
      <c r="J11" s="14">
        <f>[1]Sheet1!E8</f>
        <v>3711168</v>
      </c>
    </row>
    <row r="12" spans="1:11" s="38" customFormat="1" ht="13.15" customHeight="1" x14ac:dyDescent="0.3">
      <c r="A12" s="31"/>
      <c r="B12" s="1031" t="s">
        <v>4</v>
      </c>
      <c r="C12" s="1031"/>
      <c r="D12" s="1032"/>
      <c r="E12" s="51" t="s">
        <v>155</v>
      </c>
      <c r="F12" s="357">
        <f>SUM(F14:F22)</f>
        <v>714444</v>
      </c>
      <c r="G12" s="357">
        <f>SUM(G14:G22)</f>
        <v>367369</v>
      </c>
      <c r="H12" s="357">
        <f>SUM(H14:H22)</f>
        <v>417739</v>
      </c>
      <c r="I12" s="357">
        <f t="shared" ref="I12:I27" si="0">SUM(G12:H12)</f>
        <v>785108</v>
      </c>
      <c r="J12" s="357"/>
    </row>
    <row r="13" spans="1:11" s="38" customFormat="1" ht="13.15" customHeight="1" x14ac:dyDescent="0.3">
      <c r="A13" s="31"/>
      <c r="B13" s="30"/>
      <c r="C13" s="1031" t="s">
        <v>5</v>
      </c>
      <c r="D13" s="1032"/>
      <c r="E13" s="86" t="s">
        <v>75</v>
      </c>
      <c r="F13" s="21">
        <v>264000</v>
      </c>
      <c r="G13" s="21">
        <v>132000</v>
      </c>
      <c r="H13" s="21">
        <v>156000</v>
      </c>
      <c r="I13" s="21">
        <f t="shared" si="0"/>
        <v>288000</v>
      </c>
      <c r="J13" s="14">
        <f>[1]Sheet1!E10</f>
        <v>312000</v>
      </c>
    </row>
    <row r="14" spans="1:11" s="38" customFormat="1" ht="13.15" customHeight="1" x14ac:dyDescent="0.3">
      <c r="A14" s="31"/>
      <c r="B14" s="30"/>
      <c r="C14" s="228" t="s">
        <v>124</v>
      </c>
      <c r="D14" s="227"/>
      <c r="E14" s="229" t="s">
        <v>139</v>
      </c>
      <c r="F14" s="21">
        <v>81000</v>
      </c>
      <c r="G14" s="21">
        <v>40500</v>
      </c>
      <c r="H14" s="21">
        <v>40500</v>
      </c>
      <c r="I14" s="21">
        <f t="shared" si="0"/>
        <v>81000</v>
      </c>
      <c r="J14" s="14">
        <f>[1]Sheet1!E11</f>
        <v>81000</v>
      </c>
    </row>
    <row r="15" spans="1:11" s="38" customFormat="1" ht="13.15" customHeight="1" x14ac:dyDescent="0.3">
      <c r="A15" s="31"/>
      <c r="B15" s="30"/>
      <c r="C15" s="228" t="s">
        <v>239</v>
      </c>
      <c r="D15" s="227"/>
      <c r="E15" s="229" t="s">
        <v>140</v>
      </c>
      <c r="F15" s="21">
        <v>0</v>
      </c>
      <c r="G15" s="21">
        <v>0</v>
      </c>
      <c r="H15" s="21">
        <v>0</v>
      </c>
      <c r="I15" s="21">
        <f t="shared" si="0"/>
        <v>0</v>
      </c>
      <c r="J15" s="21">
        <v>0</v>
      </c>
      <c r="K15" s="22"/>
    </row>
    <row r="16" spans="1:11" s="38" customFormat="1" ht="13.15" customHeight="1" x14ac:dyDescent="0.3">
      <c r="A16" s="31"/>
      <c r="B16" s="30"/>
      <c r="C16" s="228" t="s">
        <v>126</v>
      </c>
      <c r="D16" s="227"/>
      <c r="E16" s="229" t="s">
        <v>141</v>
      </c>
      <c r="F16" s="21">
        <v>66000</v>
      </c>
      <c r="G16" s="21">
        <v>66000</v>
      </c>
      <c r="H16" s="21">
        <v>6000</v>
      </c>
      <c r="I16" s="21">
        <f t="shared" si="0"/>
        <v>72000</v>
      </c>
      <c r="J16" s="14">
        <f>[1]Sheet1!E13</f>
        <v>78000</v>
      </c>
    </row>
    <row r="17" spans="1:11" s="38" customFormat="1" ht="13.15" customHeight="1" x14ac:dyDescent="0.3">
      <c r="A17" s="31"/>
      <c r="B17" s="30"/>
      <c r="C17" s="228" t="s">
        <v>129</v>
      </c>
      <c r="D17" s="227"/>
      <c r="E17" s="229" t="s">
        <v>144</v>
      </c>
      <c r="F17" s="21">
        <v>0</v>
      </c>
      <c r="G17" s="21">
        <v>0</v>
      </c>
      <c r="H17" s="21">
        <v>0</v>
      </c>
      <c r="I17" s="21">
        <f t="shared" si="0"/>
        <v>0</v>
      </c>
      <c r="J17" s="21">
        <v>0</v>
      </c>
      <c r="K17" s="22"/>
    </row>
    <row r="18" spans="1:11" s="38" customFormat="1" ht="13.15" customHeight="1" x14ac:dyDescent="0.3">
      <c r="A18" s="31"/>
      <c r="B18" s="30"/>
      <c r="C18" s="377" t="s">
        <v>358</v>
      </c>
      <c r="D18" s="378"/>
      <c r="E18" s="385"/>
      <c r="F18" s="21"/>
      <c r="G18" s="21">
        <v>0</v>
      </c>
      <c r="H18" s="21"/>
      <c r="I18" s="21">
        <f t="shared" si="0"/>
        <v>0</v>
      </c>
      <c r="J18" s="21">
        <v>0</v>
      </c>
      <c r="K18" s="22"/>
    </row>
    <row r="19" spans="1:11" s="38" customFormat="1" ht="13.15" customHeight="1" x14ac:dyDescent="0.3">
      <c r="A19" s="31"/>
      <c r="B19" s="30"/>
      <c r="C19" s="228" t="s">
        <v>133</v>
      </c>
      <c r="D19" s="227"/>
      <c r="E19" s="229" t="s">
        <v>146</v>
      </c>
      <c r="F19" s="236">
        <v>10000</v>
      </c>
      <c r="G19" s="21">
        <v>0</v>
      </c>
      <c r="H19" s="21">
        <v>0</v>
      </c>
      <c r="I19" s="21">
        <f t="shared" si="0"/>
        <v>0</v>
      </c>
      <c r="J19" s="14">
        <f>[1]Sheet1!E18</f>
        <v>10000</v>
      </c>
      <c r="K19" s="22"/>
    </row>
    <row r="20" spans="1:11" s="38" customFormat="1" ht="13.15" customHeight="1" x14ac:dyDescent="0.3">
      <c r="A20" s="31"/>
      <c r="B20" s="30"/>
      <c r="C20" s="228" t="s">
        <v>132</v>
      </c>
      <c r="D20" s="227"/>
      <c r="E20" s="229" t="s">
        <v>148</v>
      </c>
      <c r="F20" s="21">
        <v>251222</v>
      </c>
      <c r="G20" s="21">
        <v>0</v>
      </c>
      <c r="H20" s="21">
        <v>286054</v>
      </c>
      <c r="I20" s="21">
        <f t="shared" si="0"/>
        <v>286054</v>
      </c>
      <c r="J20" s="14">
        <f>[1]Sheet1!E21</f>
        <v>309264</v>
      </c>
      <c r="K20" s="22"/>
    </row>
    <row r="21" spans="1:11" s="38" customFormat="1" ht="13.15" customHeight="1" x14ac:dyDescent="0.3">
      <c r="A21" s="31"/>
      <c r="B21" s="30"/>
      <c r="C21" s="228" t="s">
        <v>226</v>
      </c>
      <c r="E21" s="229" t="s">
        <v>148</v>
      </c>
      <c r="F21" s="21">
        <v>251222</v>
      </c>
      <c r="G21" s="21">
        <v>260869</v>
      </c>
      <c r="H21" s="21">
        <v>25185</v>
      </c>
      <c r="I21" s="21">
        <f>SUM(G21:H21)</f>
        <v>286054</v>
      </c>
      <c r="J21" s="14">
        <f>[1]Sheet1!E22</f>
        <v>309264</v>
      </c>
    </row>
    <row r="22" spans="1:11" s="38" customFormat="1" ht="13.15" customHeight="1" x14ac:dyDescent="0.3">
      <c r="A22" s="31"/>
      <c r="B22" s="30"/>
      <c r="C22" s="228" t="s">
        <v>134</v>
      </c>
      <c r="D22" s="227"/>
      <c r="E22" s="229" t="s">
        <v>149</v>
      </c>
      <c r="F22" s="21">
        <v>55000</v>
      </c>
      <c r="G22" s="21">
        <v>0</v>
      </c>
      <c r="H22" s="21">
        <v>60000</v>
      </c>
      <c r="I22" s="21">
        <f t="shared" si="0"/>
        <v>60000</v>
      </c>
      <c r="J22" s="14">
        <f>[1]Sheet1!E23</f>
        <v>65000</v>
      </c>
      <c r="K22" s="22"/>
    </row>
    <row r="23" spans="1:11" s="38" customFormat="1" ht="13.15" customHeight="1" x14ac:dyDescent="0.3">
      <c r="A23" s="31"/>
      <c r="B23" s="32" t="s">
        <v>56</v>
      </c>
      <c r="C23" s="32"/>
      <c r="D23" s="33"/>
      <c r="E23" s="51" t="s">
        <v>150</v>
      </c>
      <c r="F23" s="358">
        <f>SUM(F24:F27)</f>
        <v>431152.73000000004</v>
      </c>
      <c r="G23" s="358">
        <f>SUM(G24:G27)</f>
        <v>224984.75</v>
      </c>
      <c r="H23" s="358">
        <f t="shared" ref="H23" si="1">SUM(H24:H27)</f>
        <v>312867.25</v>
      </c>
      <c r="I23" s="357">
        <f t="shared" si="0"/>
        <v>537852</v>
      </c>
      <c r="J23" s="358"/>
      <c r="K23" s="22"/>
    </row>
    <row r="24" spans="1:11" s="38" customFormat="1" ht="13.15" customHeight="1" x14ac:dyDescent="0.3">
      <c r="A24" s="31"/>
      <c r="B24" s="30"/>
      <c r="C24" s="228" t="s">
        <v>135</v>
      </c>
      <c r="D24" s="227"/>
      <c r="E24" s="230" t="s">
        <v>151</v>
      </c>
      <c r="F24" s="21">
        <v>360628.08</v>
      </c>
      <c r="G24" s="21">
        <v>187825.53</v>
      </c>
      <c r="H24" s="21">
        <v>224092.47</v>
      </c>
      <c r="I24" s="21">
        <f t="shared" si="0"/>
        <v>411918</v>
      </c>
      <c r="J24" s="14">
        <f>[1]Sheet1!E25</f>
        <v>445349</v>
      </c>
    </row>
    <row r="25" spans="1:11" s="38" customFormat="1" ht="13.15" customHeight="1" x14ac:dyDescent="0.3">
      <c r="A25" s="31"/>
      <c r="B25" s="30"/>
      <c r="C25" s="228" t="s">
        <v>136</v>
      </c>
      <c r="D25" s="227"/>
      <c r="E25" s="230" t="s">
        <v>152</v>
      </c>
      <c r="F25" s="21">
        <v>18150</v>
      </c>
      <c r="G25" s="21">
        <v>9900</v>
      </c>
      <c r="H25" s="21">
        <v>11700</v>
      </c>
      <c r="I25" s="21">
        <f t="shared" si="0"/>
        <v>21600</v>
      </c>
      <c r="J25" s="14">
        <f>[1]Sheet1!E26</f>
        <v>23400</v>
      </c>
    </row>
    <row r="26" spans="1:11" s="38" customFormat="1" ht="13.15" customHeight="1" x14ac:dyDescent="0.3">
      <c r="A26" s="31"/>
      <c r="B26" s="30"/>
      <c r="C26" s="228" t="s">
        <v>137</v>
      </c>
      <c r="D26" s="227"/>
      <c r="E26" s="230" t="s">
        <v>156</v>
      </c>
      <c r="F26" s="21">
        <v>39204.07</v>
      </c>
      <c r="G26" s="21">
        <v>20662.599999999999</v>
      </c>
      <c r="H26" s="21">
        <v>69271.399999999994</v>
      </c>
      <c r="I26" s="21">
        <f t="shared" si="0"/>
        <v>89934</v>
      </c>
      <c r="J26" s="14">
        <f>[1]Sheet1!E27</f>
        <v>69521</v>
      </c>
    </row>
    <row r="27" spans="1:11" s="38" customFormat="1" ht="13.15" customHeight="1" x14ac:dyDescent="0.3">
      <c r="A27" s="31"/>
      <c r="B27" s="30"/>
      <c r="C27" s="228" t="s">
        <v>138</v>
      </c>
      <c r="D27" s="227"/>
      <c r="E27" s="230" t="s">
        <v>153</v>
      </c>
      <c r="F27" s="21">
        <v>13170.58</v>
      </c>
      <c r="G27" s="21">
        <v>6596.62</v>
      </c>
      <c r="H27" s="21">
        <v>7803.38</v>
      </c>
      <c r="I27" s="21">
        <f t="shared" si="0"/>
        <v>14400</v>
      </c>
      <c r="J27" s="14">
        <f>[1]Sheet1!E28</f>
        <v>15600</v>
      </c>
    </row>
    <row r="28" spans="1:11" s="38" customFormat="1" ht="13.15" customHeight="1" x14ac:dyDescent="0.3">
      <c r="A28" s="31"/>
      <c r="B28" s="79" t="s">
        <v>6</v>
      </c>
      <c r="C28" s="78"/>
      <c r="E28" s="51" t="s">
        <v>157</v>
      </c>
      <c r="F28" s="14"/>
      <c r="G28" s="14"/>
      <c r="H28" s="14"/>
      <c r="I28" s="14"/>
      <c r="J28" s="14"/>
    </row>
    <row r="29" spans="1:11" s="38" customFormat="1" ht="13.15" customHeight="1" x14ac:dyDescent="0.3">
      <c r="A29" s="31"/>
      <c r="B29" s="32"/>
      <c r="C29" s="226" t="s">
        <v>6</v>
      </c>
      <c r="D29" s="227"/>
      <c r="E29" s="230" t="s">
        <v>153</v>
      </c>
      <c r="F29" s="358">
        <f>SUM(F30:F30)</f>
        <v>55000</v>
      </c>
      <c r="G29" s="357">
        <v>0</v>
      </c>
      <c r="H29" s="357">
        <v>65000</v>
      </c>
      <c r="I29" s="357">
        <f>SUM(G29:H29)</f>
        <v>65000</v>
      </c>
      <c r="J29" s="357"/>
    </row>
    <row r="30" spans="1:11" s="38" customFormat="1" ht="13.15" customHeight="1" x14ac:dyDescent="0.3">
      <c r="A30" s="31"/>
      <c r="B30" s="32"/>
      <c r="D30" s="219" t="s">
        <v>227</v>
      </c>
      <c r="E30" s="51"/>
      <c r="F30" s="21">
        <v>55000</v>
      </c>
      <c r="G30" s="18">
        <v>0</v>
      </c>
      <c r="H30" s="21">
        <v>60000</v>
      </c>
      <c r="I30" s="21">
        <f>SUM(G30:H30)</f>
        <v>60000</v>
      </c>
      <c r="J30" s="34">
        <f>[1]Sheet1!E31</f>
        <v>65000</v>
      </c>
    </row>
    <row r="31" spans="1:11" s="410" customFormat="1" ht="13.15" customHeight="1" x14ac:dyDescent="0.3">
      <c r="A31" s="31"/>
      <c r="B31" s="32"/>
      <c r="D31" s="219" t="s">
        <v>607</v>
      </c>
      <c r="E31" s="411"/>
      <c r="F31" s="21">
        <v>427201.27</v>
      </c>
      <c r="G31" s="18">
        <v>0</v>
      </c>
      <c r="H31" s="21">
        <v>0</v>
      </c>
      <c r="I31" s="21">
        <v>0</v>
      </c>
      <c r="J31" s="292">
        <v>0</v>
      </c>
    </row>
    <row r="32" spans="1:11" s="38" customFormat="1" ht="13.15" customHeight="1" x14ac:dyDescent="0.3">
      <c r="A32" s="31"/>
      <c r="B32" s="1028" t="s">
        <v>83</v>
      </c>
      <c r="C32" s="1028"/>
      <c r="D32" s="1029"/>
      <c r="E32" s="85"/>
      <c r="F32" s="198">
        <f>SUM(F11,F12,F13,F23,F29,F31)</f>
        <v>4906462</v>
      </c>
      <c r="G32" s="198">
        <f>SUM(G11,G12,G13,G23,G30)</f>
        <v>2289566.5</v>
      </c>
      <c r="H32" s="198">
        <f>SUM(H11,H12,H13,H23,H30)</f>
        <v>2813993.5</v>
      </c>
      <c r="I32" s="198">
        <f>SUM(I11,I12,I13,I23,I30)</f>
        <v>5103560</v>
      </c>
      <c r="J32" s="198">
        <f>SUM(J11:J31)</f>
        <v>5494566</v>
      </c>
      <c r="K32" s="22"/>
    </row>
    <row r="33" spans="1:11" ht="13.15" customHeight="1" x14ac:dyDescent="0.3">
      <c r="A33" s="37" t="s">
        <v>7</v>
      </c>
      <c r="B33" s="32"/>
      <c r="D33" s="33"/>
      <c r="E33" s="85"/>
      <c r="F33" s="34"/>
      <c r="G33" s="34"/>
      <c r="H33" s="34"/>
      <c r="I33" s="34"/>
      <c r="J33" s="34"/>
      <c r="K33" s="47"/>
    </row>
    <row r="34" spans="1:11" ht="13.15" customHeight="1" x14ac:dyDescent="0.3">
      <c r="A34" s="37"/>
      <c r="B34" s="1030" t="s">
        <v>8</v>
      </c>
      <c r="C34" s="1031"/>
      <c r="D34" s="1032"/>
      <c r="E34" s="51" t="s">
        <v>117</v>
      </c>
      <c r="F34" s="360">
        <f>SUM(F35:F39)</f>
        <v>154412.6</v>
      </c>
      <c r="G34" s="360">
        <f>SUM(G35:G39)</f>
        <v>94979</v>
      </c>
      <c r="H34" s="360">
        <f>SUM(H35:H39)</f>
        <v>700021</v>
      </c>
      <c r="I34" s="360">
        <f>SUM(I35:I39)</f>
        <v>795000</v>
      </c>
      <c r="J34" s="360">
        <f>SUM(J35:J40)</f>
        <v>810000</v>
      </c>
    </row>
    <row r="35" spans="1:11" ht="13.15" customHeight="1" x14ac:dyDescent="0.3">
      <c r="A35" s="37"/>
      <c r="B35" s="519"/>
      <c r="C35" s="1031" t="s">
        <v>8</v>
      </c>
      <c r="D35" s="1032"/>
      <c r="E35" s="230" t="s">
        <v>110</v>
      </c>
      <c r="F35" s="159">
        <v>151092.6</v>
      </c>
      <c r="G35" s="21">
        <v>82269</v>
      </c>
      <c r="H35" s="21">
        <v>617731</v>
      </c>
      <c r="I35" s="64">
        <f t="shared" ref="I35:I40" si="2">SUM(G35:H35)</f>
        <v>700000</v>
      </c>
      <c r="J35" s="64">
        <v>700000</v>
      </c>
    </row>
    <row r="36" spans="1:11" ht="13.15" customHeight="1" x14ac:dyDescent="0.3">
      <c r="A36" s="37"/>
      <c r="B36" s="519"/>
      <c r="C36" s="1031" t="s">
        <v>87</v>
      </c>
      <c r="D36" s="1032"/>
      <c r="E36" s="230" t="s">
        <v>240</v>
      </c>
      <c r="F36" s="159">
        <v>3320</v>
      </c>
      <c r="G36" s="21">
        <v>720</v>
      </c>
      <c r="H36" s="21">
        <v>19280</v>
      </c>
      <c r="I36" s="64">
        <f t="shared" si="2"/>
        <v>20000</v>
      </c>
      <c r="J36" s="64">
        <v>20000</v>
      </c>
    </row>
    <row r="37" spans="1:11" ht="13.15" customHeight="1" x14ac:dyDescent="0.3">
      <c r="A37" s="37"/>
      <c r="B37" s="519"/>
      <c r="C37" s="1031" t="s">
        <v>88</v>
      </c>
      <c r="D37" s="1032"/>
      <c r="E37" s="230" t="s">
        <v>241</v>
      </c>
      <c r="F37" s="159">
        <v>0</v>
      </c>
      <c r="G37" s="21">
        <v>1500</v>
      </c>
      <c r="H37" s="21">
        <v>28500</v>
      </c>
      <c r="I37" s="64">
        <f t="shared" si="2"/>
        <v>30000</v>
      </c>
      <c r="J37" s="64">
        <v>30000</v>
      </c>
    </row>
    <row r="38" spans="1:11" ht="13.15" customHeight="1" x14ac:dyDescent="0.3">
      <c r="A38" s="37"/>
      <c r="B38" s="519"/>
      <c r="C38" s="1031" t="s">
        <v>89</v>
      </c>
      <c r="D38" s="1032"/>
      <c r="E38" s="230" t="s">
        <v>242</v>
      </c>
      <c r="F38" s="159">
        <v>0</v>
      </c>
      <c r="G38" s="21">
        <v>0</v>
      </c>
      <c r="H38" s="21">
        <v>20000</v>
      </c>
      <c r="I38" s="64">
        <f t="shared" si="2"/>
        <v>20000</v>
      </c>
      <c r="J38" s="64">
        <f>[2]Sheet1!E45</f>
        <v>20000</v>
      </c>
    </row>
    <row r="39" spans="1:11" ht="13.15" customHeight="1" x14ac:dyDescent="0.25">
      <c r="A39" s="37"/>
      <c r="B39" s="519"/>
      <c r="C39" s="1031" t="s">
        <v>86</v>
      </c>
      <c r="D39" s="1032"/>
      <c r="E39" s="230" t="s">
        <v>243</v>
      </c>
      <c r="F39" s="159">
        <v>0</v>
      </c>
      <c r="G39" s="21">
        <v>10490</v>
      </c>
      <c r="H39" s="21">
        <v>14510</v>
      </c>
      <c r="I39" s="64">
        <f t="shared" si="2"/>
        <v>25000</v>
      </c>
      <c r="J39" s="64">
        <v>35000</v>
      </c>
    </row>
    <row r="40" spans="1:11" ht="13.15" customHeight="1" x14ac:dyDescent="0.25">
      <c r="A40" s="214"/>
      <c r="B40" s="520"/>
      <c r="C40" s="342" t="s">
        <v>296</v>
      </c>
      <c r="D40" s="521"/>
      <c r="E40" s="51" t="s">
        <v>281</v>
      </c>
      <c r="F40" s="596">
        <v>1750</v>
      </c>
      <c r="G40" s="292">
        <v>0</v>
      </c>
      <c r="H40" s="292">
        <v>5000</v>
      </c>
      <c r="I40" s="293">
        <f t="shared" si="2"/>
        <v>5000</v>
      </c>
      <c r="J40" s="293">
        <f>[2]Sheet1!E47</f>
        <v>5000</v>
      </c>
    </row>
    <row r="41" spans="1:11" ht="14.1" customHeight="1" x14ac:dyDescent="0.25">
      <c r="A41" s="53"/>
      <c r="B41" s="178"/>
      <c r="C41" s="178"/>
      <c r="D41" s="179"/>
      <c r="E41" s="180"/>
      <c r="F41" s="597"/>
      <c r="G41" s="181"/>
      <c r="H41" s="181"/>
      <c r="I41" s="182"/>
      <c r="J41" s="183"/>
    </row>
    <row r="42" spans="1:11" ht="14.1" customHeight="1" x14ac:dyDescent="0.25">
      <c r="A42" s="35"/>
      <c r="B42" s="581"/>
      <c r="C42" s="581"/>
      <c r="D42" s="582"/>
      <c r="E42" s="157"/>
      <c r="F42" s="598"/>
      <c r="G42" s="185"/>
      <c r="H42" s="185"/>
      <c r="I42" s="189"/>
      <c r="J42" s="48"/>
    </row>
    <row r="43" spans="1:11" ht="14.1" customHeight="1" x14ac:dyDescent="0.25">
      <c r="A43" s="35"/>
      <c r="B43" s="581"/>
      <c r="C43" s="581"/>
      <c r="D43" s="582"/>
      <c r="E43" s="157"/>
      <c r="F43" s="598"/>
      <c r="G43" s="185"/>
      <c r="H43" s="185"/>
      <c r="I43" s="189"/>
      <c r="J43" s="48"/>
    </row>
    <row r="44" spans="1:11" ht="14.1" customHeight="1" x14ac:dyDescent="0.25">
      <c r="A44" s="35"/>
      <c r="B44" s="260"/>
      <c r="C44" s="260"/>
      <c r="D44" s="261"/>
      <c r="E44" s="157"/>
      <c r="F44" s="598"/>
      <c r="G44" s="185"/>
      <c r="H44" s="185"/>
      <c r="I44" s="189"/>
      <c r="J44" s="48"/>
    </row>
    <row r="45" spans="1:11" ht="14.1" customHeight="1" x14ac:dyDescent="0.25">
      <c r="A45" s="35"/>
      <c r="B45" s="260"/>
      <c r="C45" s="260"/>
      <c r="D45" s="261"/>
      <c r="E45" s="157"/>
      <c r="F45" s="598"/>
      <c r="G45" s="185"/>
      <c r="H45" s="185"/>
      <c r="I45" s="189"/>
      <c r="J45" s="48"/>
    </row>
    <row r="46" spans="1:11" ht="6" customHeight="1" x14ac:dyDescent="0.25">
      <c r="A46" s="35"/>
      <c r="B46" s="260"/>
      <c r="C46" s="260"/>
      <c r="D46" s="261"/>
      <c r="E46" s="157"/>
      <c r="F46" s="598"/>
      <c r="G46" s="185"/>
      <c r="H46" s="185"/>
      <c r="I46" s="189"/>
      <c r="J46" s="48"/>
    </row>
    <row r="47" spans="1:11" ht="12.95" customHeight="1" thickBot="1" x14ac:dyDescent="0.3">
      <c r="A47" s="1030" t="s">
        <v>57</v>
      </c>
      <c r="B47" s="1031"/>
      <c r="C47" s="1031"/>
      <c r="D47" s="1031"/>
      <c r="E47" s="157"/>
      <c r="F47" s="598"/>
      <c r="G47" s="185"/>
      <c r="H47" s="185"/>
      <c r="I47" s="189"/>
      <c r="J47" s="192" t="s">
        <v>323</v>
      </c>
    </row>
    <row r="48" spans="1:11" ht="12.4" customHeight="1" thickBot="1" x14ac:dyDescent="0.3">
      <c r="A48" s="24"/>
      <c r="B48" s="25"/>
      <c r="C48" s="25"/>
      <c r="D48" s="25"/>
      <c r="E48" s="26"/>
      <c r="F48" s="599"/>
      <c r="G48" s="1052" t="s">
        <v>19</v>
      </c>
      <c r="H48" s="1052"/>
      <c r="I48" s="1052"/>
      <c r="J48" s="1025" t="s">
        <v>24</v>
      </c>
    </row>
    <row r="49" spans="1:10" ht="12.4" customHeight="1" x14ac:dyDescent="0.25">
      <c r="A49" s="264"/>
      <c r="B49" s="265"/>
      <c r="C49" s="265"/>
      <c r="D49" s="265"/>
      <c r="E49" s="1027" t="s">
        <v>16</v>
      </c>
      <c r="F49" s="600" t="s">
        <v>17</v>
      </c>
      <c r="G49" s="263" t="s">
        <v>20</v>
      </c>
      <c r="H49" s="263" t="s">
        <v>21</v>
      </c>
      <c r="I49" s="1026" t="s">
        <v>22</v>
      </c>
      <c r="J49" s="1026"/>
    </row>
    <row r="50" spans="1:10" ht="12.4" customHeight="1" x14ac:dyDescent="0.25">
      <c r="A50" s="1036" t="s">
        <v>1</v>
      </c>
      <c r="B50" s="1037"/>
      <c r="C50" s="1037"/>
      <c r="D50" s="1037"/>
      <c r="E50" s="1027"/>
      <c r="F50" s="600" t="s">
        <v>18</v>
      </c>
      <c r="G50" s="263" t="s">
        <v>18</v>
      </c>
      <c r="H50" s="263" t="s">
        <v>23</v>
      </c>
      <c r="I50" s="1026"/>
      <c r="J50" s="263" t="s">
        <v>25</v>
      </c>
    </row>
    <row r="51" spans="1:10" ht="12.4" customHeight="1" thickBot="1" x14ac:dyDescent="0.3">
      <c r="A51" s="1038">
        <v>1</v>
      </c>
      <c r="B51" s="1039"/>
      <c r="C51" s="1039"/>
      <c r="D51" s="1039"/>
      <c r="E51" s="27">
        <v>2</v>
      </c>
      <c r="F51" s="601">
        <v>3</v>
      </c>
      <c r="G51" s="27">
        <v>4</v>
      </c>
      <c r="H51" s="27">
        <v>5</v>
      </c>
      <c r="I51" s="27">
        <v>6</v>
      </c>
      <c r="J51" s="27">
        <v>7</v>
      </c>
    </row>
    <row r="52" spans="1:10" ht="12.4" customHeight="1" x14ac:dyDescent="0.25">
      <c r="A52" s="190"/>
      <c r="B52" s="1033" t="s">
        <v>9</v>
      </c>
      <c r="C52" s="1034"/>
      <c r="D52" s="1035"/>
      <c r="E52" s="191" t="s">
        <v>118</v>
      </c>
      <c r="F52" s="362">
        <f>SUM(F53:F57)</f>
        <v>101985</v>
      </c>
      <c r="G52" s="362">
        <f>SUM(G53:G57)</f>
        <v>10550</v>
      </c>
      <c r="H52" s="362">
        <f>SUM(H53:H57)</f>
        <v>484450</v>
      </c>
      <c r="I52" s="362">
        <f>SUM(I53:I57)</f>
        <v>495000</v>
      </c>
      <c r="J52" s="362">
        <f>SUM(J53:J57)</f>
        <v>510000</v>
      </c>
    </row>
    <row r="53" spans="1:10" ht="12.4" customHeight="1" x14ac:dyDescent="0.25">
      <c r="A53" s="37"/>
      <c r="B53" s="228"/>
      <c r="C53" s="1047" t="s">
        <v>46</v>
      </c>
      <c r="D53" s="1032"/>
      <c r="E53" s="230" t="s">
        <v>111</v>
      </c>
      <c r="F53" s="159">
        <v>81150</v>
      </c>
      <c r="G53" s="21">
        <v>10550</v>
      </c>
      <c r="H53" s="21">
        <v>389450</v>
      </c>
      <c r="I53" s="64">
        <f t="shared" ref="I53:I57" si="3">SUM(G53:H53)</f>
        <v>400000</v>
      </c>
      <c r="J53" s="64">
        <v>400000</v>
      </c>
    </row>
    <row r="54" spans="1:10" ht="12.4" customHeight="1" x14ac:dyDescent="0.25">
      <c r="A54" s="37"/>
      <c r="B54" s="228"/>
      <c r="C54" s="1047" t="s">
        <v>90</v>
      </c>
      <c r="D54" s="1032"/>
      <c r="E54" s="230" t="s">
        <v>244</v>
      </c>
      <c r="F54" s="159">
        <v>0</v>
      </c>
      <c r="G54" s="21">
        <v>0</v>
      </c>
      <c r="H54" s="21">
        <v>15000</v>
      </c>
      <c r="I54" s="64">
        <f t="shared" si="3"/>
        <v>15000</v>
      </c>
      <c r="J54" s="64">
        <v>20000</v>
      </c>
    </row>
    <row r="55" spans="1:10" ht="12.4" customHeight="1" x14ac:dyDescent="0.25">
      <c r="A55" s="37"/>
      <c r="B55" s="228"/>
      <c r="C55" s="1047" t="s">
        <v>91</v>
      </c>
      <c r="D55" s="1032"/>
      <c r="E55" s="230" t="s">
        <v>245</v>
      </c>
      <c r="F55" s="159">
        <v>0</v>
      </c>
      <c r="G55" s="21">
        <v>0</v>
      </c>
      <c r="H55" s="21">
        <v>30000</v>
      </c>
      <c r="I55" s="64">
        <f t="shared" si="3"/>
        <v>30000</v>
      </c>
      <c r="J55" s="64">
        <v>30000</v>
      </c>
    </row>
    <row r="56" spans="1:10" ht="12.4" customHeight="1" x14ac:dyDescent="0.25">
      <c r="A56" s="37"/>
      <c r="B56" s="228"/>
      <c r="C56" s="1047" t="s">
        <v>93</v>
      </c>
      <c r="D56" s="1032"/>
      <c r="E56" s="51" t="s">
        <v>246</v>
      </c>
      <c r="F56" s="159">
        <v>0</v>
      </c>
      <c r="G56" s="21">
        <v>0</v>
      </c>
      <c r="H56" s="21">
        <v>25000</v>
      </c>
      <c r="I56" s="64">
        <f t="shared" si="3"/>
        <v>25000</v>
      </c>
      <c r="J56" s="64">
        <v>25000</v>
      </c>
    </row>
    <row r="57" spans="1:10" ht="12.4" customHeight="1" x14ac:dyDescent="0.25">
      <c r="A57" s="37"/>
      <c r="B57" s="228"/>
      <c r="C57" s="1047" t="s">
        <v>92</v>
      </c>
      <c r="D57" s="1032"/>
      <c r="E57" s="51" t="s">
        <v>247</v>
      </c>
      <c r="F57" s="159">
        <v>20835</v>
      </c>
      <c r="G57" s="21">
        <v>0</v>
      </c>
      <c r="H57" s="21">
        <v>25000</v>
      </c>
      <c r="I57" s="64">
        <f t="shared" si="3"/>
        <v>25000</v>
      </c>
      <c r="J57" s="64">
        <v>35000</v>
      </c>
    </row>
    <row r="58" spans="1:10" ht="12.4" customHeight="1" x14ac:dyDescent="0.25">
      <c r="A58" s="37"/>
      <c r="B58" s="1030" t="s">
        <v>10</v>
      </c>
      <c r="C58" s="1031"/>
      <c r="D58" s="1032"/>
      <c r="E58" s="51" t="s">
        <v>119</v>
      </c>
      <c r="F58" s="360">
        <f>SUM(F59:F64)</f>
        <v>1084794.57</v>
      </c>
      <c r="G58" s="360">
        <f>SUM(G59:G64)</f>
        <v>172766.5</v>
      </c>
      <c r="H58" s="360">
        <f>SUM(H59:H64)</f>
        <v>1627233.5</v>
      </c>
      <c r="I58" s="360">
        <f>SUM(I59:I64)</f>
        <v>1800000</v>
      </c>
      <c r="J58" s="360">
        <f>SUM(J59:J64)</f>
        <v>1815000</v>
      </c>
    </row>
    <row r="59" spans="1:10" ht="12.4" customHeight="1" x14ac:dyDescent="0.25">
      <c r="A59" s="37"/>
      <c r="B59" s="228"/>
      <c r="C59" s="1047" t="s">
        <v>34</v>
      </c>
      <c r="D59" s="1032"/>
      <c r="E59" s="51" t="s">
        <v>112</v>
      </c>
      <c r="F59" s="159">
        <v>187089.82</v>
      </c>
      <c r="G59" s="21">
        <v>62766.5</v>
      </c>
      <c r="H59" s="21">
        <v>187233.5</v>
      </c>
      <c r="I59" s="64">
        <f t="shared" ref="I59:J70" si="4">SUM(G59:H59)</f>
        <v>250000</v>
      </c>
      <c r="J59" s="64">
        <v>250000</v>
      </c>
    </row>
    <row r="60" spans="1:10" ht="12.4" customHeight="1" x14ac:dyDescent="0.25">
      <c r="A60" s="37"/>
      <c r="B60" s="280"/>
      <c r="C60" s="282" t="s">
        <v>298</v>
      </c>
      <c r="D60" s="281"/>
      <c r="E60" s="51" t="s">
        <v>338</v>
      </c>
      <c r="F60" s="159">
        <v>10150</v>
      </c>
      <c r="G60" s="21">
        <v>0</v>
      </c>
      <c r="H60" s="21">
        <v>10000</v>
      </c>
      <c r="I60" s="64">
        <f t="shared" si="4"/>
        <v>10000</v>
      </c>
      <c r="J60" s="64">
        <v>20000</v>
      </c>
    </row>
    <row r="61" spans="1:10" ht="12.4" customHeight="1" x14ac:dyDescent="0.25">
      <c r="A61" s="37"/>
      <c r="B61" s="377"/>
      <c r="C61" s="382" t="s">
        <v>382</v>
      </c>
      <c r="D61" s="378"/>
      <c r="E61" s="411" t="s">
        <v>339</v>
      </c>
      <c r="F61" s="159">
        <v>0</v>
      </c>
      <c r="G61" s="21">
        <v>0</v>
      </c>
      <c r="H61" s="21">
        <v>5000</v>
      </c>
      <c r="I61" s="64">
        <f t="shared" si="4"/>
        <v>5000</v>
      </c>
      <c r="J61" s="64">
        <v>5000</v>
      </c>
    </row>
    <row r="62" spans="1:10" ht="12.4" customHeight="1" x14ac:dyDescent="0.25">
      <c r="A62" s="37"/>
      <c r="B62" s="295"/>
      <c r="C62" s="345" t="s">
        <v>342</v>
      </c>
      <c r="D62" s="296"/>
      <c r="E62" s="51" t="s">
        <v>340</v>
      </c>
      <c r="F62" s="159">
        <v>400</v>
      </c>
      <c r="G62" s="21">
        <v>0</v>
      </c>
      <c r="H62" s="21">
        <v>10000</v>
      </c>
      <c r="I62" s="64">
        <f t="shared" si="4"/>
        <v>10000</v>
      </c>
      <c r="J62" s="64">
        <v>10000</v>
      </c>
    </row>
    <row r="63" spans="1:10" ht="12.4" customHeight="1" x14ac:dyDescent="0.25">
      <c r="A63" s="37"/>
      <c r="B63" s="228"/>
      <c r="C63" s="1045" t="s">
        <v>297</v>
      </c>
      <c r="D63" s="1032"/>
      <c r="E63" s="51" t="s">
        <v>341</v>
      </c>
      <c r="F63" s="159">
        <v>10850</v>
      </c>
      <c r="G63" s="21">
        <v>0</v>
      </c>
      <c r="H63" s="21">
        <v>25000</v>
      </c>
      <c r="I63" s="64">
        <f t="shared" si="4"/>
        <v>25000</v>
      </c>
      <c r="J63" s="64">
        <v>30000</v>
      </c>
    </row>
    <row r="64" spans="1:10" ht="12.4" customHeight="1" x14ac:dyDescent="0.25">
      <c r="A64" s="37"/>
      <c r="C64" s="219" t="s">
        <v>303</v>
      </c>
      <c r="D64" s="33"/>
      <c r="E64" s="230" t="s">
        <v>201</v>
      </c>
      <c r="F64" s="159">
        <v>876304.75</v>
      </c>
      <c r="G64" s="21">
        <v>110000</v>
      </c>
      <c r="H64" s="21">
        <v>1390000</v>
      </c>
      <c r="I64" s="64">
        <f t="shared" si="4"/>
        <v>1500000</v>
      </c>
      <c r="J64" s="64">
        <v>1500000</v>
      </c>
    </row>
    <row r="65" spans="1:10" ht="12.4" customHeight="1" x14ac:dyDescent="0.25">
      <c r="A65" s="37"/>
      <c r="B65" s="1030" t="s">
        <v>11</v>
      </c>
      <c r="C65" s="1031"/>
      <c r="D65" s="1032"/>
      <c r="E65" s="51" t="s">
        <v>120</v>
      </c>
      <c r="F65" s="360">
        <v>875546.77</v>
      </c>
      <c r="G65" s="360">
        <f>SUM(G66)</f>
        <v>703296.51</v>
      </c>
      <c r="H65" s="360">
        <f>SUM(H66)</f>
        <v>296703.49</v>
      </c>
      <c r="I65" s="360">
        <f t="shared" si="4"/>
        <v>1000000</v>
      </c>
      <c r="J65" s="360">
        <f t="shared" si="4"/>
        <v>1296703.49</v>
      </c>
    </row>
    <row r="66" spans="1:10" ht="12.4" customHeight="1" x14ac:dyDescent="0.25">
      <c r="A66" s="37"/>
      <c r="B66" s="228"/>
      <c r="C66" s="1031" t="s">
        <v>94</v>
      </c>
      <c r="D66" s="1032"/>
      <c r="E66" s="230" t="s">
        <v>114</v>
      </c>
      <c r="F66" s="159">
        <v>1316237.01</v>
      </c>
      <c r="G66" s="21">
        <v>703296.51</v>
      </c>
      <c r="H66" s="21">
        <v>296703.49</v>
      </c>
      <c r="I66" s="64">
        <f t="shared" si="4"/>
        <v>1000000</v>
      </c>
      <c r="J66" s="64">
        <v>1500000</v>
      </c>
    </row>
    <row r="67" spans="1:10" ht="12.4" customHeight="1" x14ac:dyDescent="0.25">
      <c r="A67" s="37"/>
      <c r="B67" s="1030" t="s">
        <v>69</v>
      </c>
      <c r="C67" s="1031"/>
      <c r="D67" s="1032"/>
      <c r="E67" s="51" t="s">
        <v>121</v>
      </c>
      <c r="F67" s="360">
        <f>SUM(F68:F70)</f>
        <v>46322.27</v>
      </c>
      <c r="G67" s="360">
        <f>SUM(G68:G70)</f>
        <v>29096.52</v>
      </c>
      <c r="H67" s="360">
        <v>31270.33</v>
      </c>
      <c r="I67" s="360">
        <f t="shared" si="4"/>
        <v>60366.850000000006</v>
      </c>
      <c r="J67" s="360">
        <f t="shared" si="4"/>
        <v>91637.180000000008</v>
      </c>
    </row>
    <row r="68" spans="1:10" ht="12.4" customHeight="1" x14ac:dyDescent="0.25">
      <c r="A68" s="37"/>
      <c r="B68" s="62"/>
      <c r="C68" s="1030" t="s">
        <v>95</v>
      </c>
      <c r="D68" s="1032"/>
      <c r="E68" s="51" t="s">
        <v>115</v>
      </c>
      <c r="F68" s="159">
        <v>45023.27</v>
      </c>
      <c r="G68" s="21">
        <v>28096.52</v>
      </c>
      <c r="H68" s="159">
        <v>51903.48</v>
      </c>
      <c r="I68" s="34">
        <f t="shared" si="4"/>
        <v>80000</v>
      </c>
      <c r="J68" s="34">
        <v>80000</v>
      </c>
    </row>
    <row r="69" spans="1:10" ht="12.4" customHeight="1" x14ac:dyDescent="0.25">
      <c r="A69" s="37"/>
      <c r="B69" s="279"/>
      <c r="C69" s="279" t="s">
        <v>299</v>
      </c>
      <c r="D69" s="281"/>
      <c r="E69" s="51" t="s">
        <v>331</v>
      </c>
      <c r="F69" s="159">
        <v>1299</v>
      </c>
      <c r="G69" s="21">
        <v>1000</v>
      </c>
      <c r="H69" s="21">
        <v>6200</v>
      </c>
      <c r="I69" s="34">
        <f t="shared" si="4"/>
        <v>7200</v>
      </c>
      <c r="J69" s="34">
        <v>12000</v>
      </c>
    </row>
    <row r="70" spans="1:10" ht="12.4" customHeight="1" x14ac:dyDescent="0.25">
      <c r="A70" s="37"/>
      <c r="B70" s="62"/>
      <c r="C70" s="1030" t="s">
        <v>300</v>
      </c>
      <c r="D70" s="1032"/>
      <c r="E70" s="51" t="s">
        <v>116</v>
      </c>
      <c r="F70" s="159">
        <v>0</v>
      </c>
      <c r="G70" s="21">
        <v>0</v>
      </c>
      <c r="H70" s="21">
        <v>50000</v>
      </c>
      <c r="I70" s="34">
        <f t="shared" si="4"/>
        <v>50000</v>
      </c>
      <c r="J70" s="34">
        <v>50000</v>
      </c>
    </row>
    <row r="71" spans="1:10" ht="12.4" customHeight="1" x14ac:dyDescent="0.25">
      <c r="A71" s="37"/>
      <c r="B71" s="637"/>
      <c r="C71" s="637" t="s">
        <v>664</v>
      </c>
      <c r="D71" s="639"/>
      <c r="E71" s="411" t="s">
        <v>479</v>
      </c>
      <c r="F71" s="159"/>
      <c r="G71" s="21"/>
      <c r="H71" s="21"/>
      <c r="I71" s="34"/>
      <c r="J71" s="34">
        <v>15600</v>
      </c>
    </row>
    <row r="72" spans="1:10" ht="12.4" customHeight="1" x14ac:dyDescent="0.25">
      <c r="A72" s="37"/>
      <c r="B72" s="637"/>
      <c r="C72" s="637" t="s">
        <v>663</v>
      </c>
      <c r="D72" s="639"/>
      <c r="E72" s="411" t="s">
        <v>482</v>
      </c>
      <c r="F72" s="159"/>
      <c r="G72" s="21"/>
      <c r="H72" s="21"/>
      <c r="I72" s="34"/>
      <c r="J72" s="34">
        <v>18000</v>
      </c>
    </row>
    <row r="73" spans="1:10" ht="12.4" customHeight="1" x14ac:dyDescent="0.25">
      <c r="A73" s="37"/>
      <c r="B73" s="1030" t="s">
        <v>12</v>
      </c>
      <c r="C73" s="1030"/>
      <c r="D73" s="1046"/>
      <c r="E73" s="51" t="s">
        <v>122</v>
      </c>
      <c r="F73" s="360">
        <f>SUM(F74:F74)</f>
        <v>600000</v>
      </c>
      <c r="G73" s="360">
        <f>SUM(G74:G74)</f>
        <v>375000</v>
      </c>
      <c r="H73" s="360">
        <f>SUM(H74:H74)</f>
        <v>375000</v>
      </c>
      <c r="I73" s="360">
        <f>SUM(I74:I74)</f>
        <v>750000</v>
      </c>
      <c r="J73" s="360">
        <f>SUM(J74:J74)</f>
        <v>1050000</v>
      </c>
    </row>
    <row r="74" spans="1:10" ht="12.4" customHeight="1" x14ac:dyDescent="0.25">
      <c r="A74" s="37"/>
      <c r="B74" s="62"/>
      <c r="C74" s="1030" t="s">
        <v>96</v>
      </c>
      <c r="D74" s="1046"/>
      <c r="E74" s="51" t="s">
        <v>123</v>
      </c>
      <c r="F74" s="159">
        <v>600000</v>
      </c>
      <c r="G74" s="21">
        <v>375000</v>
      </c>
      <c r="H74" s="21">
        <v>375000</v>
      </c>
      <c r="I74" s="34">
        <f>SUM(G74:H74)</f>
        <v>750000</v>
      </c>
      <c r="J74" s="34">
        <v>1050000</v>
      </c>
    </row>
    <row r="75" spans="1:10" ht="12.4" customHeight="1" x14ac:dyDescent="0.25">
      <c r="A75" s="37"/>
      <c r="B75" s="1045" t="s">
        <v>54</v>
      </c>
      <c r="C75" s="1047"/>
      <c r="D75" s="1032"/>
      <c r="E75" s="51" t="s">
        <v>158</v>
      </c>
      <c r="F75" s="360">
        <f>SUM(F76:F80)</f>
        <v>2772389.83</v>
      </c>
      <c r="G75" s="360">
        <f>SUM(G76:G83)</f>
        <v>1782486</v>
      </c>
      <c r="H75" s="360">
        <f>SUM(H76:H83)</f>
        <v>2187514</v>
      </c>
      <c r="I75" s="360">
        <f>SUM(I76:I83)</f>
        <v>3970000</v>
      </c>
      <c r="J75" s="360">
        <f>SUM(J76:J83)</f>
        <v>4200000</v>
      </c>
    </row>
    <row r="76" spans="1:10" ht="12.4" customHeight="1" x14ac:dyDescent="0.25">
      <c r="A76" s="37"/>
      <c r="B76" s="63"/>
      <c r="C76" s="1045" t="s">
        <v>55</v>
      </c>
      <c r="D76" s="1032"/>
      <c r="E76" s="51" t="s">
        <v>159</v>
      </c>
      <c r="F76" s="52">
        <v>204150</v>
      </c>
      <c r="G76" s="21">
        <v>72750</v>
      </c>
      <c r="H76" s="21">
        <v>327250</v>
      </c>
      <c r="I76" s="34">
        <f t="shared" ref="I76:I84" si="5">SUM(G76:H76)</f>
        <v>400000</v>
      </c>
      <c r="J76" s="34">
        <v>500000</v>
      </c>
    </row>
    <row r="77" spans="1:10" ht="12.4" customHeight="1" x14ac:dyDescent="0.25">
      <c r="A77" s="37"/>
      <c r="B77" s="63"/>
      <c r="C77" s="1045" t="s">
        <v>289</v>
      </c>
      <c r="D77" s="1032"/>
      <c r="E77" s="51" t="s">
        <v>160</v>
      </c>
      <c r="F77" s="52">
        <v>641000</v>
      </c>
      <c r="G77" s="21">
        <v>370000</v>
      </c>
      <c r="H77" s="21">
        <v>330000</v>
      </c>
      <c r="I77" s="34">
        <f t="shared" si="5"/>
        <v>700000</v>
      </c>
      <c r="J77" s="34">
        <v>700000</v>
      </c>
    </row>
    <row r="78" spans="1:10" ht="12.4" customHeight="1" x14ac:dyDescent="0.25">
      <c r="A78" s="37"/>
      <c r="B78" s="63"/>
      <c r="C78" s="219" t="s">
        <v>97</v>
      </c>
      <c r="D78" s="33"/>
      <c r="E78" s="51" t="s">
        <v>290</v>
      </c>
      <c r="F78" s="52">
        <v>1927239.83</v>
      </c>
      <c r="G78" s="21">
        <v>1331861</v>
      </c>
      <c r="H78" s="21">
        <v>1168139</v>
      </c>
      <c r="I78" s="34">
        <f t="shared" si="5"/>
        <v>2500000</v>
      </c>
      <c r="J78" s="34">
        <v>2500000</v>
      </c>
    </row>
    <row r="79" spans="1:10" ht="12.4" customHeight="1" x14ac:dyDescent="0.25">
      <c r="A79" s="37"/>
      <c r="B79" s="63"/>
      <c r="D79" s="219" t="s">
        <v>228</v>
      </c>
      <c r="E79" s="411" t="s">
        <v>494</v>
      </c>
      <c r="F79" s="52">
        <v>0</v>
      </c>
      <c r="G79" s="34">
        <v>0</v>
      </c>
      <c r="H79" s="34">
        <v>300000</v>
      </c>
      <c r="I79" s="34">
        <f t="shared" si="5"/>
        <v>300000</v>
      </c>
      <c r="J79" s="34">
        <v>400000</v>
      </c>
    </row>
    <row r="80" spans="1:10" ht="12.4" customHeight="1" x14ac:dyDescent="0.25">
      <c r="A80" s="37"/>
      <c r="B80" s="66"/>
      <c r="C80" s="219" t="s">
        <v>220</v>
      </c>
      <c r="D80" s="129"/>
      <c r="E80" s="411" t="s">
        <v>495</v>
      </c>
      <c r="F80" s="602">
        <v>0</v>
      </c>
      <c r="G80" s="72">
        <v>0</v>
      </c>
      <c r="H80" s="21">
        <v>10000</v>
      </c>
      <c r="I80" s="34">
        <f t="shared" si="5"/>
        <v>10000</v>
      </c>
      <c r="J80" s="34">
        <v>10000</v>
      </c>
    </row>
    <row r="81" spans="1:13" ht="12.4" customHeight="1" x14ac:dyDescent="0.25">
      <c r="A81" s="37"/>
      <c r="B81" s="279"/>
      <c r="C81" s="219"/>
      <c r="D81" s="129" t="s">
        <v>301</v>
      </c>
      <c r="E81" s="411" t="s">
        <v>496</v>
      </c>
      <c r="F81" s="602">
        <v>0</v>
      </c>
      <c r="G81" s="72">
        <v>0</v>
      </c>
      <c r="H81" s="21">
        <v>5000</v>
      </c>
      <c r="I81" s="34">
        <f t="shared" si="5"/>
        <v>5000</v>
      </c>
      <c r="J81" s="34">
        <v>5000</v>
      </c>
    </row>
    <row r="82" spans="1:13" ht="12.4" customHeight="1" x14ac:dyDescent="0.25">
      <c r="A82" s="37"/>
      <c r="B82" s="279"/>
      <c r="C82" s="219"/>
      <c r="D82" s="129" t="s">
        <v>302</v>
      </c>
      <c r="E82" s="411" t="s">
        <v>497</v>
      </c>
      <c r="F82" s="602">
        <v>0</v>
      </c>
      <c r="G82" s="72">
        <v>0</v>
      </c>
      <c r="H82" s="21">
        <v>5000</v>
      </c>
      <c r="I82" s="34">
        <f t="shared" si="5"/>
        <v>5000</v>
      </c>
      <c r="J82" s="34">
        <v>10000</v>
      </c>
    </row>
    <row r="83" spans="1:13" ht="12.4" customHeight="1" x14ac:dyDescent="0.25">
      <c r="A83" s="37"/>
      <c r="B83" s="66"/>
      <c r="C83" s="219" t="s">
        <v>467</v>
      </c>
      <c r="D83" s="33"/>
      <c r="E83" s="411" t="s">
        <v>498</v>
      </c>
      <c r="F83" s="159">
        <v>24565</v>
      </c>
      <c r="G83" s="21">
        <v>7875</v>
      </c>
      <c r="H83" s="21">
        <v>42125</v>
      </c>
      <c r="I83" s="34">
        <f t="shared" si="5"/>
        <v>50000</v>
      </c>
      <c r="J83" s="34">
        <v>75000</v>
      </c>
    </row>
    <row r="84" spans="1:13" ht="12.4" customHeight="1" x14ac:dyDescent="0.25">
      <c r="A84" s="37"/>
      <c r="B84" s="464"/>
      <c r="C84" s="219"/>
      <c r="D84" s="33" t="s">
        <v>468</v>
      </c>
      <c r="E84" s="411" t="s">
        <v>568</v>
      </c>
      <c r="F84" s="159">
        <v>3508</v>
      </c>
      <c r="G84" s="72">
        <v>0</v>
      </c>
      <c r="H84" s="21">
        <v>195000</v>
      </c>
      <c r="I84" s="34">
        <f t="shared" si="5"/>
        <v>195000</v>
      </c>
      <c r="J84" s="34">
        <v>195000</v>
      </c>
    </row>
    <row r="85" spans="1:13" ht="12.4" customHeight="1" x14ac:dyDescent="0.25">
      <c r="A85" s="37"/>
      <c r="B85" s="1030" t="s">
        <v>13</v>
      </c>
      <c r="C85" s="1030"/>
      <c r="D85" s="1046"/>
      <c r="E85" s="411" t="s">
        <v>162</v>
      </c>
      <c r="F85" s="360">
        <f>SUM(F86:F87)</f>
        <v>934670.25</v>
      </c>
      <c r="G85" s="360">
        <f>SUM(G86:G87)</f>
        <v>152139</v>
      </c>
      <c r="H85" s="360">
        <f>SUM(H86:H87)</f>
        <v>957861</v>
      </c>
      <c r="I85" s="360">
        <f>SUM(I86:I87)</f>
        <v>1110000</v>
      </c>
      <c r="J85" s="360">
        <f>SUM(J86:J87)</f>
        <v>1110000</v>
      </c>
    </row>
    <row r="86" spans="1:13" ht="12.4" customHeight="1" x14ac:dyDescent="0.25">
      <c r="A86" s="37"/>
      <c r="B86" s="66"/>
      <c r="C86" s="1062" t="s">
        <v>98</v>
      </c>
      <c r="D86" s="1044"/>
      <c r="E86" s="411" t="s">
        <v>163</v>
      </c>
      <c r="F86" s="159">
        <v>4300</v>
      </c>
      <c r="G86" s="21">
        <v>7712</v>
      </c>
      <c r="H86" s="21">
        <v>2288</v>
      </c>
      <c r="I86" s="64">
        <f t="shared" ref="I86:I87" si="6">SUM(G86:H86)</f>
        <v>10000</v>
      </c>
      <c r="J86" s="64">
        <v>10000</v>
      </c>
    </row>
    <row r="87" spans="1:13" ht="12.4" customHeight="1" x14ac:dyDescent="0.25">
      <c r="A87" s="37"/>
      <c r="B87" s="66"/>
      <c r="C87" s="97" t="s">
        <v>99</v>
      </c>
      <c r="D87" s="98"/>
      <c r="E87" s="411" t="s">
        <v>164</v>
      </c>
      <c r="F87" s="159">
        <v>930370.25</v>
      </c>
      <c r="G87" s="21">
        <v>144427</v>
      </c>
      <c r="H87" s="21">
        <v>955573</v>
      </c>
      <c r="I87" s="64">
        <f t="shared" si="6"/>
        <v>1100000</v>
      </c>
      <c r="J87" s="64">
        <v>1100000</v>
      </c>
    </row>
    <row r="88" spans="1:13" ht="12.4" customHeight="1" x14ac:dyDescent="0.25">
      <c r="A88" s="37"/>
      <c r="B88" s="1030" t="s">
        <v>70</v>
      </c>
      <c r="C88" s="1031"/>
      <c r="D88" s="1032"/>
      <c r="E88" s="411" t="s">
        <v>165</v>
      </c>
      <c r="F88" s="360">
        <f>SUM(F89:F90)</f>
        <v>19045.489999999998</v>
      </c>
      <c r="G88" s="360">
        <f>SUM(G89:G91)</f>
        <v>362787.2</v>
      </c>
      <c r="H88" s="360">
        <v>0</v>
      </c>
      <c r="I88" s="360">
        <f>SUM(I89:I91)</f>
        <v>413000</v>
      </c>
      <c r="J88" s="360">
        <f>SUM(J89:J91)</f>
        <v>380000</v>
      </c>
    </row>
    <row r="89" spans="1:13" ht="12.4" customHeight="1" x14ac:dyDescent="0.25">
      <c r="A89" s="37"/>
      <c r="B89" s="66"/>
      <c r="C89" s="1063" t="s">
        <v>101</v>
      </c>
      <c r="D89" s="1064"/>
      <c r="E89" s="411" t="s">
        <v>166</v>
      </c>
      <c r="F89" s="159">
        <v>10200</v>
      </c>
      <c r="G89" s="21">
        <v>287787.2</v>
      </c>
      <c r="H89" s="21">
        <v>212.8</v>
      </c>
      <c r="I89" s="34">
        <f t="shared" ref="I89:I91" si="7">SUM(G89:H89)</f>
        <v>288000</v>
      </c>
      <c r="J89" s="34">
        <v>230000</v>
      </c>
    </row>
    <row r="90" spans="1:13" ht="12.4" customHeight="1" x14ac:dyDescent="0.25">
      <c r="A90" s="37"/>
      <c r="B90" s="350"/>
      <c r="C90" s="1030" t="s">
        <v>100</v>
      </c>
      <c r="D90" s="1046"/>
      <c r="E90" s="411" t="s">
        <v>188</v>
      </c>
      <c r="F90" s="159">
        <v>8845.49</v>
      </c>
      <c r="G90" s="21">
        <v>0</v>
      </c>
      <c r="H90" s="21">
        <v>50000</v>
      </c>
      <c r="I90" s="34">
        <f t="shared" si="7"/>
        <v>50000</v>
      </c>
      <c r="J90" s="34">
        <v>50000</v>
      </c>
    </row>
    <row r="91" spans="1:13" s="32" customFormat="1" ht="12.4" customHeight="1" x14ac:dyDescent="0.25">
      <c r="A91" s="214"/>
      <c r="B91" s="342"/>
      <c r="C91" s="342" t="s">
        <v>351</v>
      </c>
      <c r="D91" s="342"/>
      <c r="E91" s="366" t="s">
        <v>167</v>
      </c>
      <c r="F91" s="596">
        <v>75000</v>
      </c>
      <c r="G91" s="292">
        <v>75000</v>
      </c>
      <c r="H91" s="292">
        <v>0</v>
      </c>
      <c r="I91" s="365">
        <f t="shared" si="7"/>
        <v>75000</v>
      </c>
      <c r="J91" s="365">
        <v>100000</v>
      </c>
    </row>
    <row r="92" spans="1:13" s="32" customFormat="1" ht="13.5" customHeight="1" x14ac:dyDescent="0.25">
      <c r="A92" s="35"/>
      <c r="B92" s="260"/>
      <c r="C92" s="260"/>
      <c r="D92" s="260"/>
      <c r="E92" s="157"/>
      <c r="F92" s="598"/>
      <c r="G92" s="185"/>
      <c r="H92" s="185"/>
      <c r="I92" s="48"/>
      <c r="J92" s="48"/>
    </row>
    <row r="93" spans="1:13" s="32" customFormat="1" ht="13.5" customHeight="1" x14ac:dyDescent="0.25">
      <c r="A93" s="35"/>
      <c r="B93" s="305"/>
      <c r="C93" s="305"/>
      <c r="D93" s="305"/>
      <c r="E93" s="157"/>
      <c r="F93" s="598"/>
      <c r="G93" s="185"/>
      <c r="H93" s="185"/>
      <c r="I93" s="48"/>
      <c r="J93" s="48"/>
    </row>
    <row r="94" spans="1:13" s="32" customFormat="1" ht="13.5" customHeight="1" x14ac:dyDescent="0.25">
      <c r="A94" s="35"/>
      <c r="B94" s="305"/>
      <c r="C94" s="305"/>
      <c r="D94" s="305"/>
      <c r="E94" s="157"/>
      <c r="F94" s="598"/>
      <c r="G94" s="185"/>
      <c r="H94" s="185"/>
      <c r="I94" s="48"/>
      <c r="J94" s="48"/>
    </row>
    <row r="95" spans="1:13" s="32" customFormat="1" ht="5.25" customHeight="1" x14ac:dyDescent="0.25">
      <c r="A95" s="35"/>
      <c r="B95" s="260"/>
      <c r="C95" s="260"/>
      <c r="D95" s="260"/>
      <c r="E95" s="157"/>
      <c r="F95" s="598"/>
      <c r="G95" s="185"/>
      <c r="H95" s="185"/>
      <c r="I95" s="48"/>
      <c r="J95" s="48"/>
    </row>
    <row r="96" spans="1:13" s="32" customFormat="1" ht="14.1" customHeight="1" thickBot="1" x14ac:dyDescent="0.3">
      <c r="A96" s="1030" t="s">
        <v>57</v>
      </c>
      <c r="B96" s="1031"/>
      <c r="C96" s="1031"/>
      <c r="D96" s="1031"/>
      <c r="E96" s="157"/>
      <c r="F96" s="598"/>
      <c r="G96" s="185"/>
      <c r="H96" s="185"/>
      <c r="I96" s="48"/>
      <c r="J96" s="193" t="s">
        <v>322</v>
      </c>
      <c r="M96" s="73" t="s">
        <v>50</v>
      </c>
    </row>
    <row r="97" spans="1:10" ht="14.1" customHeight="1" thickBot="1" x14ac:dyDescent="0.3">
      <c r="A97" s="24"/>
      <c r="B97" s="25"/>
      <c r="C97" s="25"/>
      <c r="D97" s="25"/>
      <c r="E97" s="26"/>
      <c r="F97" s="599"/>
      <c r="G97" s="1052" t="s">
        <v>19</v>
      </c>
      <c r="H97" s="1052"/>
      <c r="I97" s="1052"/>
      <c r="J97" s="1025" t="s">
        <v>24</v>
      </c>
    </row>
    <row r="98" spans="1:10" ht="14.1" customHeight="1" x14ac:dyDescent="0.25">
      <c r="A98" s="264"/>
      <c r="B98" s="265"/>
      <c r="C98" s="265"/>
      <c r="D98" s="265"/>
      <c r="E98" s="1027" t="s">
        <v>16</v>
      </c>
      <c r="F98" s="600" t="s">
        <v>17</v>
      </c>
      <c r="G98" s="263" t="s">
        <v>20</v>
      </c>
      <c r="H98" s="263" t="s">
        <v>21</v>
      </c>
      <c r="I98" s="1026" t="s">
        <v>22</v>
      </c>
      <c r="J98" s="1026"/>
    </row>
    <row r="99" spans="1:10" ht="14.1" customHeight="1" x14ac:dyDescent="0.25">
      <c r="A99" s="1036" t="s">
        <v>1</v>
      </c>
      <c r="B99" s="1037"/>
      <c r="C99" s="1037"/>
      <c r="D99" s="1037"/>
      <c r="E99" s="1027"/>
      <c r="F99" s="600" t="s">
        <v>18</v>
      </c>
      <c r="G99" s="263" t="s">
        <v>18</v>
      </c>
      <c r="H99" s="263" t="s">
        <v>23</v>
      </c>
      <c r="I99" s="1026"/>
      <c r="J99" s="263" t="s">
        <v>25</v>
      </c>
    </row>
    <row r="100" spans="1:10" ht="14.1" customHeight="1" thickBot="1" x14ac:dyDescent="0.3">
      <c r="A100" s="1038">
        <v>1</v>
      </c>
      <c r="B100" s="1039"/>
      <c r="C100" s="1039"/>
      <c r="D100" s="1039"/>
      <c r="E100" s="27">
        <v>2</v>
      </c>
      <c r="F100" s="601">
        <v>3</v>
      </c>
      <c r="G100" s="27">
        <v>4</v>
      </c>
      <c r="H100" s="27">
        <v>5</v>
      </c>
      <c r="I100" s="27">
        <v>6</v>
      </c>
      <c r="J100" s="27">
        <v>7</v>
      </c>
    </row>
    <row r="101" spans="1:10" ht="14.1" customHeight="1" x14ac:dyDescent="0.25">
      <c r="A101" s="339"/>
      <c r="B101" s="1048" t="s">
        <v>71</v>
      </c>
      <c r="C101" s="1049"/>
      <c r="D101" s="1050"/>
      <c r="E101" s="340" t="s">
        <v>168</v>
      </c>
      <c r="F101" s="363">
        <f>SUM(F102:F109)</f>
        <v>7812352.1999999993</v>
      </c>
      <c r="G101" s="363">
        <f>SUM(G102:G109)</f>
        <v>1609587</v>
      </c>
      <c r="H101" s="363">
        <f>SUM(H102:H109)</f>
        <v>4216413</v>
      </c>
      <c r="I101" s="363">
        <f>SUM(I102:I109)</f>
        <v>5826000</v>
      </c>
      <c r="J101" s="363">
        <f>SUM(J102:J109)</f>
        <v>9548261</v>
      </c>
    </row>
    <row r="102" spans="1:10" ht="14.1" customHeight="1" x14ac:dyDescent="0.25">
      <c r="A102" s="37"/>
      <c r="B102" s="318"/>
      <c r="C102" s="1030" t="s">
        <v>102</v>
      </c>
      <c r="D102" s="1032"/>
      <c r="E102" s="51" t="s">
        <v>169</v>
      </c>
      <c r="F102" s="159">
        <v>760</v>
      </c>
      <c r="G102" s="21">
        <v>0</v>
      </c>
      <c r="H102" s="21">
        <v>30000</v>
      </c>
      <c r="I102" s="52">
        <f t="shared" ref="I102:J123" si="8">SUM(G102:H102)</f>
        <v>30000</v>
      </c>
      <c r="J102" s="52">
        <v>30000</v>
      </c>
    </row>
    <row r="103" spans="1:10" ht="14.1" customHeight="1" x14ac:dyDescent="0.25">
      <c r="A103" s="37"/>
      <c r="B103" s="318"/>
      <c r="C103" s="1030" t="s">
        <v>35</v>
      </c>
      <c r="D103" s="1032"/>
      <c r="E103" s="51" t="s">
        <v>170</v>
      </c>
      <c r="F103" s="159">
        <v>435064.5</v>
      </c>
      <c r="G103" s="21">
        <v>139248</v>
      </c>
      <c r="H103" s="21">
        <v>210752</v>
      </c>
      <c r="I103" s="52">
        <f t="shared" si="8"/>
        <v>350000</v>
      </c>
      <c r="J103" s="52">
        <v>350000</v>
      </c>
    </row>
    <row r="104" spans="1:10" ht="14.1" customHeight="1" x14ac:dyDescent="0.25">
      <c r="A104" s="37"/>
      <c r="B104" s="318"/>
      <c r="C104" s="1030" t="s">
        <v>103</v>
      </c>
      <c r="D104" s="1032"/>
      <c r="E104" s="51" t="s">
        <v>171</v>
      </c>
      <c r="F104" s="159">
        <v>0</v>
      </c>
      <c r="G104" s="21">
        <v>0</v>
      </c>
      <c r="H104" s="21">
        <v>6000</v>
      </c>
      <c r="I104" s="52">
        <f t="shared" si="8"/>
        <v>6000</v>
      </c>
      <c r="J104" s="52">
        <v>6000</v>
      </c>
    </row>
    <row r="105" spans="1:10" ht="14.1" customHeight="1" x14ac:dyDescent="0.25">
      <c r="A105" s="37"/>
      <c r="B105" s="318"/>
      <c r="C105" s="1043" t="s">
        <v>104</v>
      </c>
      <c r="D105" s="1044"/>
      <c r="E105" s="51" t="s">
        <v>172</v>
      </c>
      <c r="F105" s="159">
        <v>0</v>
      </c>
      <c r="G105" s="21">
        <v>0</v>
      </c>
      <c r="H105" s="21">
        <v>25000</v>
      </c>
      <c r="I105" s="52">
        <f t="shared" si="8"/>
        <v>25000</v>
      </c>
      <c r="J105" s="52">
        <v>25000</v>
      </c>
    </row>
    <row r="106" spans="1:10" ht="14.1" customHeight="1" x14ac:dyDescent="0.25">
      <c r="A106" s="37"/>
      <c r="B106" s="318"/>
      <c r="C106" s="1030" t="s">
        <v>105</v>
      </c>
      <c r="D106" s="1032"/>
      <c r="E106" s="51" t="s">
        <v>173</v>
      </c>
      <c r="F106" s="159">
        <v>0</v>
      </c>
      <c r="G106" s="21">
        <v>0</v>
      </c>
      <c r="H106" s="21">
        <v>8000</v>
      </c>
      <c r="I106" s="52">
        <f t="shared" si="8"/>
        <v>8000</v>
      </c>
      <c r="J106" s="52">
        <v>50000</v>
      </c>
    </row>
    <row r="107" spans="1:10" ht="14.1" customHeight="1" x14ac:dyDescent="0.25">
      <c r="A107" s="37"/>
      <c r="B107" s="318"/>
      <c r="C107" s="1030" t="s">
        <v>36</v>
      </c>
      <c r="D107" s="1032"/>
      <c r="E107" s="51" t="s">
        <v>174</v>
      </c>
      <c r="F107" s="159">
        <v>133000</v>
      </c>
      <c r="G107" s="21">
        <v>33600</v>
      </c>
      <c r="H107" s="21">
        <v>216400</v>
      </c>
      <c r="I107" s="52">
        <f t="shared" si="8"/>
        <v>250000</v>
      </c>
      <c r="J107" s="52">
        <v>300000</v>
      </c>
    </row>
    <row r="108" spans="1:10" ht="14.1" customHeight="1" x14ac:dyDescent="0.25">
      <c r="A108" s="37"/>
      <c r="B108" s="318"/>
      <c r="C108" s="32"/>
      <c r="D108" s="73" t="s">
        <v>427</v>
      </c>
      <c r="E108" s="51" t="s">
        <v>332</v>
      </c>
      <c r="F108" s="159">
        <v>11000</v>
      </c>
      <c r="G108" s="21">
        <v>10000</v>
      </c>
      <c r="H108" s="21">
        <v>90000</v>
      </c>
      <c r="I108" s="52">
        <f t="shared" si="8"/>
        <v>100000</v>
      </c>
      <c r="J108" s="52">
        <v>100000</v>
      </c>
    </row>
    <row r="109" spans="1:10" ht="14.1" customHeight="1" x14ac:dyDescent="0.25">
      <c r="A109" s="37"/>
      <c r="B109" s="318"/>
      <c r="C109" s="1030" t="s">
        <v>71</v>
      </c>
      <c r="D109" s="1032"/>
      <c r="E109" s="220" t="s">
        <v>175</v>
      </c>
      <c r="F109" s="360">
        <f>SUM(F110:F118)</f>
        <v>7232527.6999999993</v>
      </c>
      <c r="G109" s="360">
        <f>SUM(G110:G118)</f>
        <v>1426739</v>
      </c>
      <c r="H109" s="360">
        <f>SUM(H110:H118)</f>
        <v>3630261</v>
      </c>
      <c r="I109" s="360">
        <f t="shared" si="8"/>
        <v>5057000</v>
      </c>
      <c r="J109" s="360">
        <f t="shared" si="8"/>
        <v>8687261</v>
      </c>
    </row>
    <row r="110" spans="1:10" ht="14.1" customHeight="1" x14ac:dyDescent="0.25">
      <c r="A110" s="37"/>
      <c r="B110" s="318"/>
      <c r="C110" s="32"/>
      <c r="D110" s="73" t="s">
        <v>37</v>
      </c>
      <c r="E110" s="51" t="s">
        <v>175</v>
      </c>
      <c r="F110" s="159">
        <v>4343234.5999999996</v>
      </c>
      <c r="G110" s="21">
        <v>263006</v>
      </c>
      <c r="H110" s="21">
        <v>603994</v>
      </c>
      <c r="I110" s="52">
        <f t="shared" si="8"/>
        <v>867000</v>
      </c>
      <c r="J110" s="52">
        <v>2000000</v>
      </c>
    </row>
    <row r="111" spans="1:10" ht="14.1" customHeight="1" x14ac:dyDescent="0.25">
      <c r="A111" s="37"/>
      <c r="B111" s="318"/>
      <c r="C111" s="32"/>
      <c r="D111" s="318" t="s">
        <v>229</v>
      </c>
      <c r="E111" s="51" t="s">
        <v>250</v>
      </c>
      <c r="F111" s="159">
        <v>559360.80000000005</v>
      </c>
      <c r="G111" s="21">
        <v>257500</v>
      </c>
      <c r="H111" s="21">
        <v>42500</v>
      </c>
      <c r="I111" s="52">
        <f t="shared" si="8"/>
        <v>300000</v>
      </c>
      <c r="J111" s="52">
        <v>500000</v>
      </c>
    </row>
    <row r="112" spans="1:10" ht="14.1" customHeight="1" x14ac:dyDescent="0.25">
      <c r="A112" s="37"/>
      <c r="B112" s="318"/>
      <c r="C112" s="32"/>
      <c r="D112" s="73" t="s">
        <v>230</v>
      </c>
      <c r="E112" s="51" t="s">
        <v>251</v>
      </c>
      <c r="F112" s="159">
        <v>0</v>
      </c>
      <c r="G112" s="21">
        <v>0</v>
      </c>
      <c r="H112" s="21">
        <v>140000</v>
      </c>
      <c r="I112" s="52">
        <f t="shared" si="8"/>
        <v>140000</v>
      </c>
      <c r="J112" s="52">
        <v>140000</v>
      </c>
    </row>
    <row r="113" spans="1:11" ht="14.1" customHeight="1" x14ac:dyDescent="0.25">
      <c r="A113" s="37"/>
      <c r="B113" s="637"/>
      <c r="C113" s="32"/>
      <c r="D113" s="136" t="s">
        <v>665</v>
      </c>
      <c r="E113" s="411" t="s">
        <v>252</v>
      </c>
      <c r="F113" s="159"/>
      <c r="G113" s="21"/>
      <c r="H113" s="21"/>
      <c r="I113" s="52"/>
      <c r="J113" s="52">
        <v>500000</v>
      </c>
    </row>
    <row r="114" spans="1:11" ht="14.1" customHeight="1" x14ac:dyDescent="0.25">
      <c r="A114" s="37"/>
      <c r="B114" s="318"/>
      <c r="C114" s="32"/>
      <c r="D114" s="73" t="s">
        <v>304</v>
      </c>
      <c r="E114" s="51" t="s">
        <v>256</v>
      </c>
      <c r="F114" s="159">
        <v>48850</v>
      </c>
      <c r="G114" s="21">
        <v>0</v>
      </c>
      <c r="H114" s="21">
        <v>150000</v>
      </c>
      <c r="I114" s="52">
        <f t="shared" si="8"/>
        <v>150000</v>
      </c>
      <c r="J114" s="52">
        <v>150000</v>
      </c>
    </row>
    <row r="115" spans="1:11" ht="14.1" customHeight="1" x14ac:dyDescent="0.25">
      <c r="A115" s="37"/>
      <c r="B115" s="318"/>
      <c r="C115" s="32"/>
      <c r="D115" s="73" t="s">
        <v>231</v>
      </c>
      <c r="E115" s="51" t="s">
        <v>253</v>
      </c>
      <c r="F115" s="159">
        <v>1000000</v>
      </c>
      <c r="G115" s="21">
        <v>291800</v>
      </c>
      <c r="H115" s="21">
        <v>208200</v>
      </c>
      <c r="I115" s="52">
        <f t="shared" si="8"/>
        <v>500000</v>
      </c>
      <c r="J115" s="52">
        <v>700000</v>
      </c>
    </row>
    <row r="116" spans="1:11" ht="14.1" customHeight="1" x14ac:dyDescent="0.25">
      <c r="A116" s="37"/>
      <c r="B116" s="318"/>
      <c r="C116" s="32"/>
      <c r="D116" s="73" t="s">
        <v>232</v>
      </c>
      <c r="E116" s="51" t="s">
        <v>254</v>
      </c>
      <c r="F116" s="159">
        <v>0</v>
      </c>
      <c r="G116" s="21">
        <v>0</v>
      </c>
      <c r="H116" s="21">
        <v>150000</v>
      </c>
      <c r="I116" s="52">
        <f t="shared" si="8"/>
        <v>150000</v>
      </c>
      <c r="J116" s="52">
        <v>150000</v>
      </c>
    </row>
    <row r="117" spans="1:11" ht="14.1" customHeight="1" x14ac:dyDescent="0.25">
      <c r="A117" s="37"/>
      <c r="B117" s="318"/>
      <c r="C117" s="32"/>
      <c r="D117" s="73" t="s">
        <v>233</v>
      </c>
      <c r="E117" s="51" t="s">
        <v>255</v>
      </c>
      <c r="F117" s="159">
        <v>0</v>
      </c>
      <c r="G117" s="21">
        <v>0</v>
      </c>
      <c r="H117" s="21">
        <v>450000</v>
      </c>
      <c r="I117" s="52">
        <f t="shared" si="8"/>
        <v>450000</v>
      </c>
      <c r="J117" s="52">
        <v>500000</v>
      </c>
    </row>
    <row r="118" spans="1:11" ht="14.1" customHeight="1" x14ac:dyDescent="0.25">
      <c r="A118" s="37"/>
      <c r="B118" s="318"/>
      <c r="C118" s="32"/>
      <c r="D118" s="318" t="s">
        <v>608</v>
      </c>
      <c r="E118" s="51" t="s">
        <v>345</v>
      </c>
      <c r="F118" s="159">
        <v>1281082.3</v>
      </c>
      <c r="G118" s="21">
        <v>614433</v>
      </c>
      <c r="H118" s="21">
        <v>1885567</v>
      </c>
      <c r="I118" s="52">
        <f t="shared" si="8"/>
        <v>2500000</v>
      </c>
      <c r="J118" s="52">
        <v>1180000</v>
      </c>
    </row>
    <row r="119" spans="1:11" ht="14.1" customHeight="1" x14ac:dyDescent="0.25">
      <c r="A119" s="37"/>
      <c r="B119" s="418"/>
      <c r="C119" s="32"/>
      <c r="D119" s="418" t="s">
        <v>408</v>
      </c>
      <c r="E119" s="411" t="s">
        <v>845</v>
      </c>
      <c r="F119" s="159">
        <v>0</v>
      </c>
      <c r="G119" s="21">
        <v>0</v>
      </c>
      <c r="H119" s="21">
        <v>50000</v>
      </c>
      <c r="I119" s="52">
        <f t="shared" si="8"/>
        <v>50000</v>
      </c>
      <c r="J119" s="420">
        <v>50000</v>
      </c>
    </row>
    <row r="120" spans="1:11" ht="14.1" customHeight="1" x14ac:dyDescent="0.25">
      <c r="A120" s="37"/>
      <c r="B120" s="448"/>
      <c r="C120" s="32"/>
      <c r="D120" s="448" t="s">
        <v>430</v>
      </c>
      <c r="E120" s="411" t="s">
        <v>348</v>
      </c>
      <c r="F120" s="159">
        <v>0</v>
      </c>
      <c r="G120" s="21">
        <v>0</v>
      </c>
      <c r="H120" s="21">
        <v>120000</v>
      </c>
      <c r="I120" s="52">
        <f t="shared" si="8"/>
        <v>120000</v>
      </c>
      <c r="J120" s="420">
        <v>200000</v>
      </c>
    </row>
    <row r="121" spans="1:11" ht="14.1" customHeight="1" x14ac:dyDescent="0.25">
      <c r="A121" s="37"/>
      <c r="B121" s="448"/>
      <c r="C121" s="32"/>
      <c r="D121" s="448" t="s">
        <v>431</v>
      </c>
      <c r="E121" s="411" t="s">
        <v>569</v>
      </c>
      <c r="F121" s="159">
        <v>0</v>
      </c>
      <c r="G121" s="21">
        <v>0</v>
      </c>
      <c r="H121" s="21">
        <v>120000</v>
      </c>
      <c r="I121" s="52">
        <f t="shared" si="8"/>
        <v>120000</v>
      </c>
      <c r="J121" s="420">
        <v>200000</v>
      </c>
    </row>
    <row r="122" spans="1:11" ht="14.1" customHeight="1" x14ac:dyDescent="0.25">
      <c r="A122" s="37"/>
      <c r="B122" s="448"/>
      <c r="C122" s="32"/>
      <c r="D122" s="448" t="s">
        <v>432</v>
      </c>
      <c r="E122" s="411" t="s">
        <v>846</v>
      </c>
      <c r="F122" s="159">
        <v>0</v>
      </c>
      <c r="G122" s="21">
        <v>0</v>
      </c>
      <c r="H122" s="21">
        <v>50000</v>
      </c>
      <c r="I122" s="52">
        <f t="shared" si="8"/>
        <v>50000</v>
      </c>
      <c r="J122" s="420">
        <v>50000</v>
      </c>
    </row>
    <row r="123" spans="1:11" ht="14.1" customHeight="1" x14ac:dyDescent="0.25">
      <c r="A123" s="37"/>
      <c r="B123" s="644"/>
      <c r="C123" s="32"/>
      <c r="D123" s="644" t="s">
        <v>343</v>
      </c>
      <c r="E123" s="411" t="s">
        <v>847</v>
      </c>
      <c r="F123" s="159">
        <v>0</v>
      </c>
      <c r="G123" s="21">
        <v>0</v>
      </c>
      <c r="H123" s="21">
        <v>0</v>
      </c>
      <c r="I123" s="52">
        <f t="shared" si="8"/>
        <v>0</v>
      </c>
      <c r="J123" s="420">
        <v>300000</v>
      </c>
    </row>
    <row r="124" spans="1:11" ht="14.1" customHeight="1" x14ac:dyDescent="0.25">
      <c r="A124" s="37"/>
      <c r="B124" s="1028" t="s">
        <v>84</v>
      </c>
      <c r="C124" s="1028"/>
      <c r="D124" s="1029"/>
      <c r="E124" s="325"/>
      <c r="F124" s="589">
        <f>SUM(F118,F117,F115,F114,F111,F110,F108,F107,F103,F91,F90,F89,F87,F83,F79,F78,F77,F76,F74,F70,F68,F66,F64,F63,F60,F59,F57,F54,F53,F40,F39,F38,F37,F36,F35,F102,F86,F84,F62,F69)</f>
        <v>14947032.219999999</v>
      </c>
      <c r="G124" s="589">
        <f>SUM(G115,G111,G110,G108,G107,G103,G91,G89,G87,G86,G83,G78,G77,G76,G74,G69,G68,G66,G64,G59,G53,G39,G37,G36,G35)</f>
        <v>4678254.7300000004</v>
      </c>
      <c r="H124" s="589">
        <f>SUM(H118,H117,H116,H114:H115,H112,H111,H110,H108,H107,H106,H105,H104,H103,H102,H91,H90,H89,H87,H86,H83:H84,H82,H81,H80,H79,H78,H77,H76,H74,H70,H69,H68,H66,H64,H63,H61:H62,H60,H59,H57,H56,H55,H54,H53,H40,H39,H38,H37,H36,H35,H119:H122)</f>
        <v>11543512.27</v>
      </c>
      <c r="I124" s="589">
        <f>SUM(I115,I118,I117,I116,I114,I112,I111,I110,I108,I107,I106,I105,I104,I103,I102,I91,I90,I89,I87,I86,I83:I84,I82,I81,I80,I79,I78,I77,I76,I74,I70,I69,I68,I66,I64,I63,I61:I62,I60,I59,I57,I56,I55,I54,I53,I40,I39,I38,I37,I36,I35,I119:I122)</f>
        <v>16836200</v>
      </c>
      <c r="J124" s="590">
        <f>SUM(J113,J84,J35,J36,J37,J38,J39,J40,J53,J54,J55,J56,J57,J59,J60,J61,J62,J63,J64,J66,J68,J69,J70:J72,J74,J76,J77,J78,J79,J80,J81,J82,J83,J86,J87,J89,J90:J91,J102,J103,J104,J105,J106,J107,J108,J110,J111,J112,J114,J115,J116,J117,J118,J119,J120,J121,J122:J123)</f>
        <v>19226600</v>
      </c>
      <c r="K124" s="456"/>
    </row>
    <row r="125" spans="1:11" ht="14.1" customHeight="1" x14ac:dyDescent="0.25">
      <c r="A125" s="1061" t="s">
        <v>14</v>
      </c>
      <c r="B125" s="1028"/>
      <c r="C125" s="1028"/>
      <c r="D125" s="1029"/>
      <c r="E125" s="325"/>
      <c r="F125" s="360">
        <f>SUM(F101,F88,F85,F75,F73,F67,F65,F58,F52,F34)</f>
        <v>14401518.979999999</v>
      </c>
      <c r="G125" s="36"/>
      <c r="H125" s="36"/>
      <c r="I125" s="48"/>
      <c r="J125" s="36"/>
    </row>
    <row r="126" spans="1:11" ht="14.1" customHeight="1" x14ac:dyDescent="0.25">
      <c r="A126" s="37"/>
      <c r="B126" s="1031" t="s">
        <v>82</v>
      </c>
      <c r="C126" s="1031"/>
      <c r="D126" s="1032"/>
      <c r="E126" s="51" t="s">
        <v>176</v>
      </c>
      <c r="F126" s="52"/>
      <c r="G126" s="52"/>
      <c r="H126" s="52"/>
      <c r="I126" s="52"/>
      <c r="J126" s="52"/>
    </row>
    <row r="127" spans="1:11" ht="14.1" customHeight="1" x14ac:dyDescent="0.25">
      <c r="A127" s="37"/>
      <c r="B127" s="526"/>
      <c r="C127" s="526"/>
      <c r="D127" s="527" t="s">
        <v>677</v>
      </c>
      <c r="E127" s="411" t="s">
        <v>176</v>
      </c>
      <c r="F127" s="313">
        <v>0</v>
      </c>
      <c r="G127" s="52">
        <v>0</v>
      </c>
      <c r="H127" s="52">
        <v>0</v>
      </c>
      <c r="I127" s="52">
        <v>0</v>
      </c>
      <c r="J127" s="52">
        <v>2320000</v>
      </c>
    </row>
    <row r="128" spans="1:11" ht="14.1" customHeight="1" x14ac:dyDescent="0.25">
      <c r="A128" s="37"/>
      <c r="B128" s="445"/>
      <c r="C128" s="445"/>
      <c r="D128" s="447" t="s">
        <v>666</v>
      </c>
      <c r="E128" s="411" t="s">
        <v>475</v>
      </c>
      <c r="F128" s="313">
        <v>0</v>
      </c>
      <c r="G128" s="52">
        <v>0</v>
      </c>
      <c r="H128" s="52">
        <v>0</v>
      </c>
      <c r="I128" s="52">
        <f>SUM(G128:H128)</f>
        <v>0</v>
      </c>
      <c r="J128" s="52">
        <v>150000</v>
      </c>
    </row>
    <row r="129" spans="1:10" ht="14.1" customHeight="1" x14ac:dyDescent="0.25">
      <c r="A129" s="37"/>
      <c r="B129" s="320"/>
      <c r="C129" s="318" t="s">
        <v>209</v>
      </c>
      <c r="D129" s="319"/>
      <c r="E129" s="51" t="s">
        <v>182</v>
      </c>
      <c r="F129" s="341"/>
      <c r="G129" s="52"/>
      <c r="H129" s="52"/>
      <c r="I129" s="52"/>
      <c r="J129" s="177"/>
    </row>
    <row r="130" spans="1:10" ht="14.1" customHeight="1" x14ac:dyDescent="0.25">
      <c r="A130" s="37"/>
      <c r="B130" s="638"/>
      <c r="C130" s="637"/>
      <c r="D130" s="638" t="s">
        <v>673</v>
      </c>
      <c r="E130" s="411" t="s">
        <v>260</v>
      </c>
      <c r="F130" s="341">
        <v>0</v>
      </c>
      <c r="G130" s="52">
        <v>0</v>
      </c>
      <c r="H130" s="52">
        <v>0</v>
      </c>
      <c r="I130" s="313">
        <v>0</v>
      </c>
      <c r="J130" s="52">
        <v>50000</v>
      </c>
    </row>
    <row r="131" spans="1:10" ht="14.1" customHeight="1" x14ac:dyDescent="0.25">
      <c r="A131" s="37"/>
      <c r="B131" s="445"/>
      <c r="C131" s="444"/>
      <c r="D131" s="444" t="s">
        <v>668</v>
      </c>
      <c r="E131" s="411" t="s">
        <v>848</v>
      </c>
      <c r="F131" s="341">
        <v>0</v>
      </c>
      <c r="G131" s="52">
        <v>0</v>
      </c>
      <c r="H131" s="52">
        <v>0</v>
      </c>
      <c r="I131" s="313">
        <f t="shared" ref="I131:I133" si="9">SUM(G131:H131)</f>
        <v>0</v>
      </c>
      <c r="J131" s="52">
        <v>100000</v>
      </c>
    </row>
    <row r="132" spans="1:10" ht="14.1" customHeight="1" x14ac:dyDescent="0.25">
      <c r="A132" s="37"/>
      <c r="B132" s="415"/>
      <c r="C132" s="414"/>
      <c r="D132" s="415" t="s">
        <v>403</v>
      </c>
      <c r="E132" s="425" t="s">
        <v>257</v>
      </c>
      <c r="F132" s="341">
        <v>0</v>
      </c>
      <c r="G132" s="52">
        <v>0</v>
      </c>
      <c r="H132" s="52">
        <v>30000</v>
      </c>
      <c r="I132" s="313">
        <f t="shared" si="9"/>
        <v>30000</v>
      </c>
      <c r="J132" s="52">
        <v>0</v>
      </c>
    </row>
    <row r="133" spans="1:10" ht="14.1" customHeight="1" x14ac:dyDescent="0.25">
      <c r="A133" s="37"/>
      <c r="B133" s="320"/>
      <c r="C133" s="318"/>
      <c r="D133" s="323" t="s">
        <v>503</v>
      </c>
      <c r="E133" s="51" t="s">
        <v>260</v>
      </c>
      <c r="F133" s="34">
        <v>0</v>
      </c>
      <c r="G133" s="34">
        <v>0</v>
      </c>
      <c r="H133" s="34">
        <v>40000</v>
      </c>
      <c r="I133" s="52">
        <f t="shared" si="9"/>
        <v>40000</v>
      </c>
      <c r="J133" s="52">
        <v>0</v>
      </c>
    </row>
    <row r="134" spans="1:10" ht="11.85" customHeight="1" x14ac:dyDescent="0.25">
      <c r="A134" s="53"/>
      <c r="B134" s="322"/>
      <c r="C134" s="321"/>
      <c r="D134" s="321"/>
      <c r="E134" s="180"/>
      <c r="F134" s="310"/>
      <c r="G134" s="311"/>
      <c r="H134" s="311"/>
      <c r="I134" s="311"/>
      <c r="J134" s="311"/>
    </row>
    <row r="135" spans="1:10" ht="11.85" customHeight="1" x14ac:dyDescent="0.25">
      <c r="A135" s="35"/>
      <c r="B135" s="582"/>
      <c r="C135" s="581"/>
      <c r="D135" s="581"/>
      <c r="E135" s="157"/>
      <c r="F135" s="312"/>
      <c r="G135" s="313"/>
      <c r="H135" s="313"/>
      <c r="I135" s="313"/>
      <c r="J135" s="313"/>
    </row>
    <row r="136" spans="1:10" ht="11.85" customHeight="1" x14ac:dyDescent="0.25">
      <c r="A136" s="35"/>
      <c r="B136" s="582"/>
      <c r="C136" s="581"/>
      <c r="D136" s="581"/>
      <c r="E136" s="157"/>
      <c r="F136" s="312"/>
      <c r="G136" s="313"/>
      <c r="H136" s="313"/>
      <c r="I136" s="313"/>
      <c r="J136" s="313"/>
    </row>
    <row r="137" spans="1:10" ht="11.85" customHeight="1" x14ac:dyDescent="0.25">
      <c r="A137" s="35"/>
      <c r="B137" s="582"/>
      <c r="C137" s="581"/>
      <c r="D137" s="581"/>
      <c r="E137" s="157"/>
      <c r="F137" s="312"/>
      <c r="G137" s="313"/>
      <c r="H137" s="313"/>
      <c r="I137" s="313"/>
      <c r="J137" s="313"/>
    </row>
    <row r="138" spans="1:10" ht="11.85" customHeight="1" x14ac:dyDescent="0.25">
      <c r="A138" s="35"/>
      <c r="B138" s="320"/>
      <c r="C138" s="318"/>
      <c r="D138" s="318"/>
      <c r="E138" s="157"/>
      <c r="F138" s="312"/>
      <c r="G138" s="313"/>
      <c r="H138" s="313"/>
      <c r="I138" s="313"/>
      <c r="J138" s="313"/>
    </row>
    <row r="139" spans="1:10" ht="11.85" customHeight="1" x14ac:dyDescent="0.25">
      <c r="A139" s="35"/>
      <c r="B139" s="320"/>
      <c r="C139" s="318"/>
      <c r="D139" s="318"/>
      <c r="E139" s="157"/>
      <c r="F139" s="312" t="s">
        <v>53</v>
      </c>
      <c r="G139" s="313"/>
      <c r="H139" s="313"/>
      <c r="I139" s="313"/>
      <c r="J139" s="313"/>
    </row>
    <row r="140" spans="1:10" ht="11.85" customHeight="1" x14ac:dyDescent="0.25">
      <c r="A140" s="35"/>
      <c r="B140" s="320"/>
      <c r="C140" s="318"/>
      <c r="D140" s="318"/>
      <c r="E140" s="157"/>
      <c r="F140" s="312"/>
      <c r="G140" s="313"/>
      <c r="H140" s="313"/>
      <c r="I140" s="313"/>
      <c r="J140" s="313"/>
    </row>
    <row r="141" spans="1:10" ht="11.85" customHeight="1" thickBot="1" x14ac:dyDescent="0.3">
      <c r="A141" s="1066" t="s">
        <v>57</v>
      </c>
      <c r="B141" s="1067"/>
      <c r="C141" s="1067"/>
      <c r="D141" s="1067"/>
      <c r="E141" s="314"/>
      <c r="F141" s="315"/>
      <c r="G141" s="316"/>
      <c r="H141" s="316"/>
      <c r="I141" s="316"/>
      <c r="J141" s="317" t="s">
        <v>321</v>
      </c>
    </row>
    <row r="142" spans="1:10" ht="12" customHeight="1" thickBot="1" x14ac:dyDescent="0.3">
      <c r="A142" s="24"/>
      <c r="B142" s="304"/>
      <c r="C142" s="304"/>
      <c r="D142" s="304"/>
      <c r="E142" s="26"/>
      <c r="F142" s="306"/>
      <c r="G142" s="1052" t="s">
        <v>19</v>
      </c>
      <c r="H142" s="1052"/>
      <c r="I142" s="1052"/>
      <c r="J142" s="1025" t="s">
        <v>24</v>
      </c>
    </row>
    <row r="143" spans="1:10" ht="12" customHeight="1" x14ac:dyDescent="0.25">
      <c r="A143" s="308"/>
      <c r="B143" s="309"/>
      <c r="C143" s="309"/>
      <c r="D143" s="309"/>
      <c r="E143" s="1027" t="s">
        <v>16</v>
      </c>
      <c r="F143" s="307" t="s">
        <v>17</v>
      </c>
      <c r="G143" s="307" t="s">
        <v>20</v>
      </c>
      <c r="H143" s="307" t="s">
        <v>21</v>
      </c>
      <c r="I143" s="1026" t="s">
        <v>22</v>
      </c>
      <c r="J143" s="1026"/>
    </row>
    <row r="144" spans="1:10" ht="12" customHeight="1" x14ac:dyDescent="0.25">
      <c r="A144" s="1036" t="s">
        <v>1</v>
      </c>
      <c r="B144" s="1037"/>
      <c r="C144" s="1037"/>
      <c r="D144" s="1037"/>
      <c r="E144" s="1027"/>
      <c r="F144" s="307" t="s">
        <v>18</v>
      </c>
      <c r="G144" s="307" t="s">
        <v>18</v>
      </c>
      <c r="H144" s="307" t="s">
        <v>23</v>
      </c>
      <c r="I144" s="1026"/>
      <c r="J144" s="307" t="s">
        <v>25</v>
      </c>
    </row>
    <row r="145" spans="1:13" ht="12" customHeight="1" thickBot="1" x14ac:dyDescent="0.3">
      <c r="A145" s="1038">
        <v>1</v>
      </c>
      <c r="B145" s="1039"/>
      <c r="C145" s="1039"/>
      <c r="D145" s="1039"/>
      <c r="E145" s="27">
        <v>2</v>
      </c>
      <c r="F145" s="27">
        <v>3</v>
      </c>
      <c r="G145" s="27">
        <v>4</v>
      </c>
      <c r="H145" s="27">
        <v>5</v>
      </c>
      <c r="I145" s="27">
        <v>6</v>
      </c>
      <c r="J145" s="27"/>
      <c r="M145" s="30" t="s">
        <v>50</v>
      </c>
    </row>
    <row r="146" spans="1:13" ht="11.85" customHeight="1" x14ac:dyDescent="0.25">
      <c r="A146" s="37"/>
      <c r="B146" s="65"/>
      <c r="C146" s="1043" t="s">
        <v>106</v>
      </c>
      <c r="D146" s="1044"/>
      <c r="E146" s="220" t="s">
        <v>177</v>
      </c>
      <c r="F146" s="52"/>
      <c r="G146" s="52"/>
      <c r="H146" s="52"/>
      <c r="I146" s="52"/>
      <c r="J146" s="177"/>
    </row>
    <row r="147" spans="1:13" ht="11.85" customHeight="1" x14ac:dyDescent="0.25">
      <c r="A147" s="37"/>
      <c r="B147" s="532"/>
      <c r="C147" s="533"/>
      <c r="D147" s="533" t="s">
        <v>502</v>
      </c>
      <c r="E147" s="411" t="s">
        <v>277</v>
      </c>
      <c r="F147" s="52">
        <v>34000</v>
      </c>
      <c r="G147" s="52">
        <v>43500</v>
      </c>
      <c r="H147" s="52">
        <v>6500</v>
      </c>
      <c r="I147" s="52">
        <f>SUM(G147:H147)</f>
        <v>50000</v>
      </c>
      <c r="J147" s="52">
        <v>100000</v>
      </c>
    </row>
    <row r="148" spans="1:13" ht="11.85" customHeight="1" x14ac:dyDescent="0.25">
      <c r="A148" s="37"/>
      <c r="B148" s="638"/>
      <c r="C148" s="640"/>
      <c r="D148" s="640" t="s">
        <v>675</v>
      </c>
      <c r="E148" s="411" t="s">
        <v>258</v>
      </c>
      <c r="F148" s="52"/>
      <c r="G148" s="52">
        <v>0</v>
      </c>
      <c r="H148" s="52">
        <v>0</v>
      </c>
      <c r="I148" s="52">
        <v>0</v>
      </c>
      <c r="J148" s="52">
        <v>55000</v>
      </c>
    </row>
    <row r="149" spans="1:13" ht="11.85" customHeight="1" x14ac:dyDescent="0.25">
      <c r="A149" s="37"/>
      <c r="B149" s="445"/>
      <c r="C149" s="446"/>
      <c r="D149" s="446" t="s">
        <v>667</v>
      </c>
      <c r="E149" s="411" t="s">
        <v>470</v>
      </c>
      <c r="F149" s="52">
        <v>68535</v>
      </c>
      <c r="G149" s="52">
        <v>0</v>
      </c>
      <c r="H149" s="52">
        <v>0</v>
      </c>
      <c r="I149" s="52">
        <f>SUM(G149:H149)</f>
        <v>0</v>
      </c>
      <c r="J149" s="52">
        <v>120000</v>
      </c>
    </row>
    <row r="150" spans="1:13" ht="11.85" customHeight="1" x14ac:dyDescent="0.25">
      <c r="A150" s="37"/>
      <c r="B150" s="638"/>
      <c r="C150" s="640"/>
      <c r="D150" s="640" t="s">
        <v>669</v>
      </c>
      <c r="E150" s="411" t="s">
        <v>469</v>
      </c>
      <c r="F150" s="52">
        <v>0</v>
      </c>
      <c r="G150" s="52">
        <v>0</v>
      </c>
      <c r="H150" s="52">
        <v>0</v>
      </c>
      <c r="I150" s="52">
        <v>0</v>
      </c>
      <c r="J150" s="52">
        <v>50000</v>
      </c>
    </row>
    <row r="151" spans="1:13" ht="11.85" customHeight="1" x14ac:dyDescent="0.25">
      <c r="A151" s="37"/>
      <c r="B151" s="376"/>
      <c r="C151" s="375"/>
      <c r="D151" s="136" t="s">
        <v>676</v>
      </c>
      <c r="E151" s="411" t="s">
        <v>470</v>
      </c>
      <c r="F151" s="64">
        <v>0</v>
      </c>
      <c r="G151" s="64">
        <v>0</v>
      </c>
      <c r="H151" s="64">
        <v>0</v>
      </c>
      <c r="I151" s="52">
        <f t="shared" ref="I151:I153" si="10">SUM(G151:H151)</f>
        <v>0</v>
      </c>
      <c r="J151" s="52">
        <v>20000</v>
      </c>
    </row>
    <row r="152" spans="1:13" ht="11.85" customHeight="1" x14ac:dyDescent="0.25">
      <c r="A152" s="37"/>
      <c r="B152" s="638"/>
      <c r="C152" s="637"/>
      <c r="D152" s="523" t="s">
        <v>678</v>
      </c>
      <c r="E152" s="411" t="s">
        <v>849</v>
      </c>
      <c r="F152" s="64">
        <v>0</v>
      </c>
      <c r="G152" s="64">
        <v>0</v>
      </c>
      <c r="H152" s="64">
        <v>0</v>
      </c>
      <c r="I152" s="52">
        <v>0</v>
      </c>
      <c r="J152" s="52">
        <v>15000</v>
      </c>
    </row>
    <row r="153" spans="1:13" ht="11.85" customHeight="1" x14ac:dyDescent="0.25">
      <c r="A153" s="37"/>
      <c r="B153" s="152"/>
      <c r="C153" s="154"/>
      <c r="D153" s="155" t="s">
        <v>671</v>
      </c>
      <c r="E153" s="411" t="s">
        <v>471</v>
      </c>
      <c r="F153" s="64">
        <v>0</v>
      </c>
      <c r="G153" s="64">
        <v>0</v>
      </c>
      <c r="H153" s="64">
        <v>0</v>
      </c>
      <c r="I153" s="52">
        <f t="shared" si="10"/>
        <v>0</v>
      </c>
      <c r="J153" s="52">
        <v>5000</v>
      </c>
    </row>
    <row r="154" spans="1:13" ht="11.85" customHeight="1" x14ac:dyDescent="0.25">
      <c r="A154" s="37"/>
      <c r="B154" s="638"/>
      <c r="C154" s="637"/>
      <c r="D154" s="641" t="s">
        <v>672</v>
      </c>
      <c r="E154" s="411" t="s">
        <v>472</v>
      </c>
      <c r="F154" s="64">
        <v>0</v>
      </c>
      <c r="G154" s="64">
        <v>0</v>
      </c>
      <c r="H154" s="64">
        <v>0</v>
      </c>
      <c r="I154" s="52">
        <v>0</v>
      </c>
      <c r="J154" s="52">
        <v>3000</v>
      </c>
    </row>
    <row r="155" spans="1:13" ht="11.85" customHeight="1" x14ac:dyDescent="0.25">
      <c r="A155" s="37"/>
      <c r="B155" s="638"/>
      <c r="C155" s="637"/>
      <c r="D155" s="641" t="s">
        <v>679</v>
      </c>
      <c r="E155" s="411" t="s">
        <v>474</v>
      </c>
      <c r="F155" s="64">
        <v>0</v>
      </c>
      <c r="G155" s="64">
        <v>0</v>
      </c>
      <c r="H155" s="64">
        <v>0</v>
      </c>
      <c r="I155" s="52">
        <v>0</v>
      </c>
      <c r="J155" s="52">
        <v>50000</v>
      </c>
    </row>
    <row r="156" spans="1:13" ht="11.85" customHeight="1" x14ac:dyDescent="0.25">
      <c r="A156" s="37"/>
      <c r="B156" s="532"/>
      <c r="C156" s="531" t="s">
        <v>476</v>
      </c>
      <c r="D156" s="534"/>
      <c r="E156" s="230" t="s">
        <v>179</v>
      </c>
      <c r="F156" s="64"/>
      <c r="G156" s="64"/>
      <c r="H156" s="64"/>
      <c r="I156" s="52"/>
      <c r="J156" s="52"/>
    </row>
    <row r="157" spans="1:13" ht="11.85" customHeight="1" x14ac:dyDescent="0.25">
      <c r="A157" s="37"/>
      <c r="B157" s="532"/>
      <c r="C157" s="531"/>
      <c r="D157" s="534" t="s">
        <v>499</v>
      </c>
      <c r="E157" s="230" t="s">
        <v>337</v>
      </c>
      <c r="F157" s="64">
        <v>0</v>
      </c>
      <c r="G157" s="64">
        <v>0</v>
      </c>
      <c r="H157" s="64">
        <v>60000</v>
      </c>
      <c r="I157" s="64">
        <f>SUM(G157:H157)</f>
        <v>60000</v>
      </c>
      <c r="J157" s="52">
        <v>20000</v>
      </c>
    </row>
    <row r="158" spans="1:13" ht="11.85" customHeight="1" x14ac:dyDescent="0.25">
      <c r="A158" s="37"/>
      <c r="B158" s="532"/>
      <c r="C158" s="531"/>
      <c r="D158" s="534" t="s">
        <v>670</v>
      </c>
      <c r="E158" s="230" t="s">
        <v>333</v>
      </c>
      <c r="F158" s="64">
        <v>0</v>
      </c>
      <c r="G158" s="64">
        <v>0</v>
      </c>
      <c r="H158" s="64">
        <v>15000</v>
      </c>
      <c r="I158" s="64">
        <f>SUM(G158:H158)</f>
        <v>15000</v>
      </c>
      <c r="J158" s="52">
        <v>15000</v>
      </c>
    </row>
    <row r="159" spans="1:13" ht="11.85" customHeight="1" x14ac:dyDescent="0.25">
      <c r="A159" s="37"/>
      <c r="B159" s="638"/>
      <c r="C159" s="637"/>
      <c r="D159" s="641" t="s">
        <v>674</v>
      </c>
      <c r="E159" s="230" t="s">
        <v>570</v>
      </c>
      <c r="F159" s="64">
        <v>0</v>
      </c>
      <c r="G159" s="64">
        <v>0</v>
      </c>
      <c r="H159" s="64">
        <v>0</v>
      </c>
      <c r="I159" s="64">
        <v>0</v>
      </c>
      <c r="J159" s="52">
        <v>15000</v>
      </c>
    </row>
    <row r="160" spans="1:13" ht="11.85" customHeight="1" x14ac:dyDescent="0.25">
      <c r="A160" s="37"/>
      <c r="B160" s="532"/>
      <c r="C160" s="531"/>
      <c r="D160" s="534" t="s">
        <v>500</v>
      </c>
      <c r="E160" s="230" t="s">
        <v>334</v>
      </c>
      <c r="F160" s="64">
        <v>0</v>
      </c>
      <c r="G160" s="64">
        <v>15500</v>
      </c>
      <c r="H160" s="64">
        <v>9500</v>
      </c>
      <c r="I160" s="64">
        <f>SUM(G160:H160)</f>
        <v>25000</v>
      </c>
      <c r="J160" s="52">
        <v>0</v>
      </c>
    </row>
    <row r="161" spans="1:10" ht="11.85" customHeight="1" x14ac:dyDescent="0.25">
      <c r="A161" s="37"/>
      <c r="B161" s="532"/>
      <c r="C161" s="531"/>
      <c r="D161" s="534" t="s">
        <v>501</v>
      </c>
      <c r="E161" s="230" t="s">
        <v>179</v>
      </c>
      <c r="F161" s="64">
        <v>0</v>
      </c>
      <c r="G161" s="64">
        <v>57000</v>
      </c>
      <c r="H161" s="64">
        <v>43000</v>
      </c>
      <c r="I161" s="64">
        <f>SUM(G161:H161)</f>
        <v>100000</v>
      </c>
      <c r="J161" s="52">
        <v>0</v>
      </c>
    </row>
    <row r="162" spans="1:10" ht="11.85" customHeight="1" x14ac:dyDescent="0.25">
      <c r="A162" s="37"/>
      <c r="B162" s="1028" t="s">
        <v>85</v>
      </c>
      <c r="C162" s="1028"/>
      <c r="D162" s="1029"/>
      <c r="E162" s="85"/>
      <c r="F162" s="648">
        <f>SUM(F149,F132,F128,F127,F147)</f>
        <v>102535</v>
      </c>
      <c r="G162" s="648">
        <f>SUM(G147,G160,G161)</f>
        <v>116000</v>
      </c>
      <c r="H162" s="648">
        <f>SUM(H132,H133,H147,H157,H158,H160,H161)</f>
        <v>204000</v>
      </c>
      <c r="I162" s="648">
        <f>SUM(I132,I133,I147,I157,I158,I160,I161)</f>
        <v>320000</v>
      </c>
      <c r="J162" s="648">
        <f>SUM(J127:J161)</f>
        <v>3088000</v>
      </c>
    </row>
    <row r="163" spans="1:10" ht="14.25" customHeight="1" thickBot="1" x14ac:dyDescent="0.3">
      <c r="A163" s="1040" t="s">
        <v>15</v>
      </c>
      <c r="B163" s="1041"/>
      <c r="C163" s="1041"/>
      <c r="D163" s="1042"/>
      <c r="E163" s="29"/>
      <c r="F163" s="150">
        <f>SUM(F162,F124,F32)</f>
        <v>19956029.219999999</v>
      </c>
      <c r="G163" s="150">
        <f>SUM(G162,G124,G32)</f>
        <v>7083821.2300000004</v>
      </c>
      <c r="H163" s="150">
        <f>SUM(H162,H124,H32)</f>
        <v>14561505.77</v>
      </c>
      <c r="I163" s="150">
        <f>SUM(I162,I124,I32)</f>
        <v>22259760</v>
      </c>
      <c r="J163" s="150">
        <f>SUM(J162,J124,J32)</f>
        <v>27809166</v>
      </c>
    </row>
    <row r="164" spans="1:10" ht="11.85" customHeight="1" thickTop="1" x14ac:dyDescent="0.25">
      <c r="A164" s="53"/>
      <c r="B164" s="54"/>
      <c r="C164" s="54"/>
      <c r="D164" s="54"/>
      <c r="E164" s="28"/>
      <c r="F164" s="55"/>
      <c r="G164" s="55"/>
      <c r="H164" s="55"/>
      <c r="I164" s="55"/>
      <c r="J164" s="55"/>
    </row>
    <row r="165" spans="1:10" ht="11.85" customHeight="1" x14ac:dyDescent="0.25">
      <c r="E165" s="89"/>
    </row>
    <row r="166" spans="1:10" ht="11.85" customHeight="1" x14ac:dyDescent="0.25">
      <c r="A166" s="30" t="s">
        <v>27</v>
      </c>
      <c r="E166" s="23" t="s">
        <v>29</v>
      </c>
      <c r="H166" s="39" t="s">
        <v>30</v>
      </c>
    </row>
    <row r="167" spans="1:10" ht="11.85" customHeight="1" x14ac:dyDescent="0.25"/>
    <row r="168" spans="1:10" ht="11.85" customHeight="1" x14ac:dyDescent="0.25">
      <c r="B168" s="351"/>
      <c r="C168" s="351" t="s">
        <v>32</v>
      </c>
      <c r="D168" s="351"/>
      <c r="E168" s="351"/>
      <c r="F168" s="351" t="s">
        <v>31</v>
      </c>
      <c r="G168" s="351"/>
      <c r="H168" s="352"/>
      <c r="I168" s="351" t="s">
        <v>32</v>
      </c>
      <c r="J168" s="352"/>
    </row>
    <row r="169" spans="1:10" ht="11.85" customHeight="1" x14ac:dyDescent="0.25">
      <c r="C169" s="219" t="s">
        <v>423</v>
      </c>
      <c r="F169" s="219" t="s">
        <v>248</v>
      </c>
      <c r="G169" s="30"/>
      <c r="I169" s="219" t="s">
        <v>423</v>
      </c>
    </row>
  </sheetData>
  <mergeCells count="80">
    <mergeCell ref="A2:J2"/>
    <mergeCell ref="A47:D47"/>
    <mergeCell ref="A96:D96"/>
    <mergeCell ref="A141:D141"/>
    <mergeCell ref="A145:D145"/>
    <mergeCell ref="G142:I142"/>
    <mergeCell ref="C53:D53"/>
    <mergeCell ref="C54:D54"/>
    <mergeCell ref="B58:D58"/>
    <mergeCell ref="C55:D55"/>
    <mergeCell ref="C57:D57"/>
    <mergeCell ref="C68:D68"/>
    <mergeCell ref="C56:D56"/>
    <mergeCell ref="G97:I97"/>
    <mergeCell ref="J142:J143"/>
    <mergeCell ref="E143:E144"/>
    <mergeCell ref="I143:I144"/>
    <mergeCell ref="A144:D144"/>
    <mergeCell ref="C13:D13"/>
    <mergeCell ref="C105:D105"/>
    <mergeCell ref="C74:D74"/>
    <mergeCell ref="C76:D76"/>
    <mergeCell ref="B88:D88"/>
    <mergeCell ref="C86:D86"/>
    <mergeCell ref="C104:D104"/>
    <mergeCell ref="C89:D89"/>
    <mergeCell ref="A100:D100"/>
    <mergeCell ref="A99:D99"/>
    <mergeCell ref="G48:I48"/>
    <mergeCell ref="B124:D124"/>
    <mergeCell ref="A125:D125"/>
    <mergeCell ref="C59:D59"/>
    <mergeCell ref="A8:D8"/>
    <mergeCell ref="A9:D9"/>
    <mergeCell ref="B10:D10"/>
    <mergeCell ref="C11:D11"/>
    <mergeCell ref="B12:D12"/>
    <mergeCell ref="A3:J3"/>
    <mergeCell ref="A4:D4"/>
    <mergeCell ref="G5:I5"/>
    <mergeCell ref="J5:J6"/>
    <mergeCell ref="E6:E7"/>
    <mergeCell ref="I6:I7"/>
    <mergeCell ref="A6:D7"/>
    <mergeCell ref="C63:D63"/>
    <mergeCell ref="C66:D66"/>
    <mergeCell ref="C103:D103"/>
    <mergeCell ref="B65:D65"/>
    <mergeCell ref="B67:D67"/>
    <mergeCell ref="C77:D77"/>
    <mergeCell ref="B73:D73"/>
    <mergeCell ref="B75:D75"/>
    <mergeCell ref="B85:D85"/>
    <mergeCell ref="C70:D70"/>
    <mergeCell ref="C90:D90"/>
    <mergeCell ref="B101:D101"/>
    <mergeCell ref="B126:D126"/>
    <mergeCell ref="B162:D162"/>
    <mergeCell ref="C102:D102"/>
    <mergeCell ref="A163:D163"/>
    <mergeCell ref="C109:D109"/>
    <mergeCell ref="C107:D107"/>
    <mergeCell ref="C146:D146"/>
    <mergeCell ref="C106:D106"/>
    <mergeCell ref="J97:J98"/>
    <mergeCell ref="E98:E99"/>
    <mergeCell ref="I98:I99"/>
    <mergeCell ref="B32:D32"/>
    <mergeCell ref="B34:D34"/>
    <mergeCell ref="C38:D38"/>
    <mergeCell ref="C39:D39"/>
    <mergeCell ref="C35:D35"/>
    <mergeCell ref="C36:D36"/>
    <mergeCell ref="C37:D37"/>
    <mergeCell ref="J48:J49"/>
    <mergeCell ref="E49:E50"/>
    <mergeCell ref="I49:I50"/>
    <mergeCell ref="B52:D52"/>
    <mergeCell ref="A50:D50"/>
    <mergeCell ref="A51:D51"/>
  </mergeCells>
  <phoneticPr fontId="25" type="noConversion"/>
  <pageMargins left="1.1299999999999999" right="0.39370078740157483" top="0.11811023622047245" bottom="3.937007874015748E-2" header="0" footer="0"/>
  <pageSetup paperSize="14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68" zoomScaleNormal="68" workbookViewId="0">
      <selection activeCell="M28" sqref="M28"/>
    </sheetView>
  </sheetViews>
  <sheetFormatPr defaultRowHeight="15" x14ac:dyDescent="0.25"/>
  <cols>
    <col min="1" max="2" width="2" customWidth="1"/>
    <col min="3" max="3" width="2.42578125" customWidth="1"/>
    <col min="4" max="4" width="34.42578125" customWidth="1"/>
    <col min="5" max="5" width="16.85546875" customWidth="1"/>
    <col min="6" max="6" width="16.42578125" customWidth="1"/>
    <col min="7" max="7" width="16.85546875" customWidth="1"/>
    <col min="8" max="8" width="18.42578125" customWidth="1"/>
    <col min="9" max="9" width="17" customWidth="1"/>
    <col min="10" max="10" width="18.140625" customWidth="1"/>
  </cols>
  <sheetData>
    <row r="1" spans="1:10" ht="14.45" x14ac:dyDescent="0.3">
      <c r="J1" s="10"/>
    </row>
    <row r="2" spans="1:10" s="30" customFormat="1" ht="14.1" customHeight="1" x14ac:dyDescent="0.3">
      <c r="A2" s="30" t="s">
        <v>0</v>
      </c>
      <c r="E2" s="384"/>
      <c r="F2" s="47"/>
      <c r="G2" s="47"/>
      <c r="H2" s="47"/>
      <c r="I2" s="47"/>
      <c r="J2" s="47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ht="14.45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ht="18.600000000000001" customHeight="1" thickBot="1" x14ac:dyDescent="0.35">
      <c r="A5" s="364" t="s">
        <v>47</v>
      </c>
    </row>
    <row r="6" spans="1:10" ht="15.75" thickBot="1" x14ac:dyDescent="0.3">
      <c r="A6" s="24"/>
      <c r="B6" s="25"/>
      <c r="C6" s="25"/>
      <c r="D6" s="25"/>
      <c r="E6" s="26"/>
      <c r="F6" s="272"/>
      <c r="G6" s="1052" t="s">
        <v>19</v>
      </c>
      <c r="H6" s="1052"/>
      <c r="I6" s="1052"/>
      <c r="J6" s="1025" t="s">
        <v>24</v>
      </c>
    </row>
    <row r="7" spans="1:10" x14ac:dyDescent="0.25">
      <c r="A7" s="1056" t="s">
        <v>1</v>
      </c>
      <c r="B7" s="1057"/>
      <c r="C7" s="1057"/>
      <c r="D7" s="1053"/>
      <c r="E7" s="1100" t="s">
        <v>16</v>
      </c>
      <c r="F7" s="273" t="s">
        <v>17</v>
      </c>
      <c r="G7" s="1054" t="s">
        <v>18</v>
      </c>
      <c r="H7" s="1054" t="s">
        <v>23</v>
      </c>
      <c r="I7" s="1054" t="s">
        <v>22</v>
      </c>
      <c r="J7" s="1026"/>
    </row>
    <row r="8" spans="1:10" ht="15.75" thickBot="1" x14ac:dyDescent="0.3">
      <c r="A8" s="1103"/>
      <c r="B8" s="1104"/>
      <c r="C8" s="1104"/>
      <c r="D8" s="1105"/>
      <c r="E8" s="1101"/>
      <c r="F8" s="285" t="s">
        <v>18</v>
      </c>
      <c r="G8" s="1102"/>
      <c r="H8" s="1102"/>
      <c r="I8" s="1102"/>
      <c r="J8" s="285" t="s">
        <v>25</v>
      </c>
    </row>
    <row r="9" spans="1:10" ht="14.45" x14ac:dyDescent="0.3">
      <c r="A9" s="288"/>
      <c r="B9" s="289"/>
      <c r="C9" s="289"/>
      <c r="D9" s="290"/>
      <c r="E9" s="287"/>
      <c r="F9" s="287"/>
      <c r="G9" s="287"/>
      <c r="H9" s="287"/>
      <c r="I9" s="287"/>
      <c r="J9" s="287"/>
    </row>
    <row r="10" spans="1:10" ht="14.45" x14ac:dyDescent="0.3">
      <c r="A10" s="5"/>
      <c r="B10" s="6"/>
      <c r="C10" s="13"/>
      <c r="D10" s="6"/>
      <c r="E10" s="9"/>
      <c r="F10" s="17"/>
      <c r="G10" s="9"/>
      <c r="H10" s="9"/>
      <c r="I10" s="9"/>
      <c r="J10" s="9"/>
    </row>
    <row r="11" spans="1:10" ht="14.45" x14ac:dyDescent="0.3">
      <c r="A11" s="11" t="s">
        <v>7</v>
      </c>
      <c r="B11" s="13"/>
      <c r="C11" s="6"/>
      <c r="D11" s="7"/>
      <c r="E11" s="9"/>
      <c r="F11" s="14"/>
      <c r="G11" s="9"/>
      <c r="H11" s="9"/>
      <c r="I11" s="9"/>
      <c r="J11" s="9"/>
    </row>
    <row r="12" spans="1:10" ht="14.45" x14ac:dyDescent="0.3">
      <c r="A12" s="5"/>
      <c r="B12" s="6"/>
      <c r="C12" s="73" t="s">
        <v>8</v>
      </c>
      <c r="D12" s="32"/>
      <c r="E12" s="221" t="s">
        <v>76</v>
      </c>
      <c r="F12" s="14">
        <v>96942.75</v>
      </c>
      <c r="G12" s="14">
        <v>27750</v>
      </c>
      <c r="H12" s="14">
        <v>52250</v>
      </c>
      <c r="I12" s="14">
        <f t="shared" ref="I12:I19" si="0">SUM(G12:H12)</f>
        <v>80000</v>
      </c>
      <c r="J12" s="14">
        <v>80000</v>
      </c>
    </row>
    <row r="13" spans="1:10" ht="14.45" x14ac:dyDescent="0.3">
      <c r="A13" s="5"/>
      <c r="B13" s="6"/>
      <c r="C13" s="73" t="s">
        <v>9</v>
      </c>
      <c r="D13" s="32"/>
      <c r="E13" s="221" t="s">
        <v>77</v>
      </c>
      <c r="F13" s="21">
        <v>30000</v>
      </c>
      <c r="G13" s="14">
        <v>0</v>
      </c>
      <c r="H13" s="14">
        <v>6000</v>
      </c>
      <c r="I13" s="14">
        <f t="shared" si="0"/>
        <v>6000</v>
      </c>
      <c r="J13" s="14">
        <v>30000</v>
      </c>
    </row>
    <row r="14" spans="1:10" ht="14.45" x14ac:dyDescent="0.3">
      <c r="A14" s="5"/>
      <c r="B14" s="6"/>
      <c r="C14" s="73" t="s">
        <v>10</v>
      </c>
      <c r="D14" s="32"/>
      <c r="E14" s="221" t="s">
        <v>78</v>
      </c>
      <c r="F14" s="14">
        <v>40000</v>
      </c>
      <c r="G14" s="14">
        <v>3000</v>
      </c>
      <c r="H14" s="14">
        <v>61000</v>
      </c>
      <c r="I14" s="14">
        <f t="shared" si="0"/>
        <v>64000</v>
      </c>
      <c r="J14" s="14">
        <v>40000</v>
      </c>
    </row>
    <row r="15" spans="1:10" ht="14.45" x14ac:dyDescent="0.3">
      <c r="A15" s="5"/>
      <c r="B15" s="6"/>
      <c r="C15" s="73" t="s">
        <v>384</v>
      </c>
      <c r="D15" s="32"/>
      <c r="E15" s="221" t="s">
        <v>610</v>
      </c>
      <c r="F15" s="14">
        <v>0</v>
      </c>
      <c r="G15" s="14">
        <v>9193.66</v>
      </c>
      <c r="H15" s="14">
        <v>15806.34</v>
      </c>
      <c r="I15" s="14">
        <f t="shared" si="0"/>
        <v>25000</v>
      </c>
      <c r="J15" s="14">
        <v>25000</v>
      </c>
    </row>
    <row r="16" spans="1:10" s="459" customFormat="1" ht="14.45" x14ac:dyDescent="0.3">
      <c r="A16" s="403"/>
      <c r="B16" s="404"/>
      <c r="C16" s="136" t="s">
        <v>305</v>
      </c>
      <c r="D16" s="32"/>
      <c r="E16" s="221" t="s">
        <v>116</v>
      </c>
      <c r="F16" s="14">
        <v>15253.88</v>
      </c>
      <c r="G16" s="14"/>
      <c r="H16" s="14"/>
      <c r="I16" s="14"/>
      <c r="J16" s="14"/>
    </row>
    <row r="17" spans="1:10" ht="14.45" x14ac:dyDescent="0.3">
      <c r="A17" s="5"/>
      <c r="B17" s="6"/>
      <c r="C17" s="136" t="s">
        <v>354</v>
      </c>
      <c r="D17" s="32"/>
      <c r="E17" s="221" t="s">
        <v>113</v>
      </c>
      <c r="F17" s="14">
        <v>2400</v>
      </c>
      <c r="G17" s="14">
        <v>0</v>
      </c>
      <c r="H17" s="14">
        <v>0</v>
      </c>
      <c r="I17" s="14">
        <f t="shared" si="0"/>
        <v>0</v>
      </c>
      <c r="J17" s="14">
        <v>0</v>
      </c>
    </row>
    <row r="18" spans="1:10" ht="14.45" x14ac:dyDescent="0.3">
      <c r="A18" s="5"/>
      <c r="B18" s="6"/>
      <c r="C18" s="73" t="s">
        <v>317</v>
      </c>
      <c r="D18" s="73"/>
      <c r="E18" s="221" t="s">
        <v>80</v>
      </c>
      <c r="F18" s="14">
        <v>29319.26</v>
      </c>
      <c r="G18" s="14">
        <v>13200</v>
      </c>
      <c r="H18" s="14">
        <v>58800</v>
      </c>
      <c r="I18" s="14">
        <f t="shared" si="0"/>
        <v>72000</v>
      </c>
      <c r="J18" s="14">
        <v>72000</v>
      </c>
    </row>
    <row r="19" spans="1:10" ht="14.45" x14ac:dyDescent="0.3">
      <c r="A19" s="5"/>
      <c r="B19" s="6"/>
      <c r="C19" s="73" t="s">
        <v>71</v>
      </c>
      <c r="D19" s="73"/>
      <c r="E19" s="221" t="s">
        <v>81</v>
      </c>
      <c r="F19" s="14">
        <v>52445.36</v>
      </c>
      <c r="G19" s="14">
        <v>5750</v>
      </c>
      <c r="H19" s="14">
        <v>80250</v>
      </c>
      <c r="I19" s="14">
        <f t="shared" si="0"/>
        <v>86000</v>
      </c>
      <c r="J19" s="14">
        <v>86000</v>
      </c>
    </row>
    <row r="20" spans="1:10" ht="14.45" x14ac:dyDescent="0.3">
      <c r="A20" s="5"/>
      <c r="B20" s="6"/>
      <c r="C20" s="35" t="s">
        <v>84</v>
      </c>
      <c r="D20" s="35"/>
      <c r="E20" s="149"/>
      <c r="F20" s="17">
        <f>SUM(F12:F19)</f>
        <v>266361.25</v>
      </c>
      <c r="G20" s="17">
        <f>SUM(G12:G19)</f>
        <v>58893.66</v>
      </c>
      <c r="H20" s="17">
        <f>SUM(H12:H19)</f>
        <v>274106.33999999997</v>
      </c>
      <c r="I20" s="17">
        <f>SUM(I12:I19)</f>
        <v>333000</v>
      </c>
      <c r="J20" s="17">
        <f>SUM(J12:J19)</f>
        <v>333000</v>
      </c>
    </row>
    <row r="21" spans="1:10" thickBot="1" x14ac:dyDescent="0.35">
      <c r="A21" s="8" t="s">
        <v>15</v>
      </c>
      <c r="B21" s="286"/>
      <c r="C21" s="2"/>
      <c r="D21" s="3"/>
      <c r="E21" s="4"/>
      <c r="F21" s="174">
        <f>SUM(F20)</f>
        <v>266361.25</v>
      </c>
      <c r="G21" s="174">
        <f>SUM(G20:G20)</f>
        <v>58893.66</v>
      </c>
      <c r="H21" s="174">
        <f>SUM(H20:H20)</f>
        <v>274106.33999999997</v>
      </c>
      <c r="I21" s="174">
        <f>SUM(I20:I20)</f>
        <v>333000</v>
      </c>
      <c r="J21" s="174">
        <f>SUM(J20)</f>
        <v>333000</v>
      </c>
    </row>
    <row r="22" spans="1:10" thickTop="1" x14ac:dyDescent="0.3"/>
    <row r="23" spans="1:10" s="327" customFormat="1" ht="14.1" customHeight="1" x14ac:dyDescent="0.3">
      <c r="A23" s="30" t="s">
        <v>27</v>
      </c>
      <c r="B23" s="30"/>
      <c r="C23" s="30"/>
      <c r="D23" s="30"/>
      <c r="E23" s="23" t="s">
        <v>29</v>
      </c>
      <c r="F23" s="47"/>
      <c r="G23" s="47"/>
      <c r="H23" s="39" t="s">
        <v>30</v>
      </c>
      <c r="I23" s="47"/>
      <c r="J23" s="47"/>
    </row>
    <row r="24" spans="1:10" s="327" customFormat="1" ht="14.1" customHeight="1" x14ac:dyDescent="0.3">
      <c r="A24" s="30"/>
      <c r="B24" s="30"/>
      <c r="C24" s="30"/>
      <c r="D24" s="30"/>
      <c r="E24" s="384"/>
      <c r="F24" s="47"/>
      <c r="G24" s="47"/>
      <c r="H24" s="47"/>
      <c r="I24" s="47"/>
      <c r="J24" s="47"/>
    </row>
    <row r="25" spans="1:10" s="327" customFormat="1" ht="14.1" customHeight="1" x14ac:dyDescent="0.3">
      <c r="A25" s="30"/>
      <c r="B25" s="351"/>
      <c r="C25" s="351" t="s">
        <v>32</v>
      </c>
      <c r="D25" s="351"/>
      <c r="E25" s="351"/>
      <c r="F25" s="351" t="s">
        <v>31</v>
      </c>
      <c r="G25" s="351"/>
      <c r="H25" s="352"/>
      <c r="I25" s="351" t="s">
        <v>32</v>
      </c>
      <c r="J25" s="352"/>
    </row>
    <row r="26" spans="1:10" s="327" customFormat="1" ht="14.1" customHeight="1" x14ac:dyDescent="0.3">
      <c r="A26" s="30"/>
      <c r="B26" s="30"/>
      <c r="C26" s="219" t="s">
        <v>28</v>
      </c>
      <c r="D26" s="30"/>
      <c r="E26" s="384"/>
      <c r="F26" s="219" t="s">
        <v>248</v>
      </c>
      <c r="G26" s="30"/>
      <c r="H26" s="47"/>
      <c r="I26" s="219" t="s">
        <v>287</v>
      </c>
      <c r="J26" s="47"/>
    </row>
    <row r="27" spans="1:10" s="327" customFormat="1" ht="12.95" customHeight="1" x14ac:dyDescent="0.3">
      <c r="D27" s="327" t="s">
        <v>52</v>
      </c>
      <c r="E27" s="1068" t="s">
        <v>248</v>
      </c>
      <c r="F27" s="1068"/>
      <c r="G27" s="1068"/>
      <c r="H27" s="1069" t="s">
        <v>287</v>
      </c>
      <c r="I27" s="1069"/>
      <c r="J27" s="1069"/>
    </row>
    <row r="28" spans="1:10" s="327" customFormat="1" ht="14.45" x14ac:dyDescent="0.3"/>
  </sheetData>
  <mergeCells count="11">
    <mergeCell ref="H27:J27"/>
    <mergeCell ref="G6:I6"/>
    <mergeCell ref="E7:E8"/>
    <mergeCell ref="E27:G27"/>
    <mergeCell ref="J6:J7"/>
    <mergeCell ref="A7:D8"/>
    <mergeCell ref="G7:G8"/>
    <mergeCell ref="H7:H8"/>
    <mergeCell ref="I7:I8"/>
    <mergeCell ref="A3:J3"/>
    <mergeCell ref="A4:J4"/>
  </mergeCells>
  <pageMargins left="1.31" right="0.39370078740157483" top="1.0236220472440944" bottom="0.74803149606299213" header="0.31496062992125984" footer="0.31496062992125984"/>
  <pageSetup paperSize="14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81" zoomScaleNormal="81" workbookViewId="0">
      <selection activeCell="J30" sqref="J30"/>
    </sheetView>
  </sheetViews>
  <sheetFormatPr defaultRowHeight="15" x14ac:dyDescent="0.25"/>
  <cols>
    <col min="1" max="2" width="2" customWidth="1"/>
    <col min="3" max="3" width="2.42578125" customWidth="1"/>
    <col min="4" max="4" width="34.42578125" customWidth="1"/>
    <col min="5" max="5" width="16.85546875" customWidth="1"/>
    <col min="6" max="6" width="16.42578125" customWidth="1"/>
    <col min="7" max="7" width="16.85546875" customWidth="1"/>
    <col min="8" max="8" width="18.42578125" customWidth="1"/>
    <col min="9" max="9" width="17" customWidth="1"/>
    <col min="10" max="10" width="18.140625" customWidth="1"/>
  </cols>
  <sheetData>
    <row r="1" spans="1:10" ht="14.45" x14ac:dyDescent="0.3">
      <c r="J1" s="10"/>
    </row>
    <row r="2" spans="1:10" ht="14.45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36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21.6" customHeight="1" thickBot="1" x14ac:dyDescent="0.35">
      <c r="A6" s="364" t="s">
        <v>355</v>
      </c>
    </row>
    <row r="7" spans="1:10" ht="15.75" thickBot="1" x14ac:dyDescent="0.3">
      <c r="A7" s="24"/>
      <c r="B7" s="369"/>
      <c r="C7" s="369"/>
      <c r="D7" s="369"/>
      <c r="E7" s="26"/>
      <c r="F7" s="367"/>
      <c r="G7" s="1052" t="s">
        <v>19</v>
      </c>
      <c r="H7" s="1052"/>
      <c r="I7" s="1052"/>
      <c r="J7" s="1025" t="s">
        <v>24</v>
      </c>
    </row>
    <row r="8" spans="1:10" x14ac:dyDescent="0.25">
      <c r="A8" s="1056" t="s">
        <v>1</v>
      </c>
      <c r="B8" s="1057"/>
      <c r="C8" s="1057"/>
      <c r="D8" s="1053"/>
      <c r="E8" s="1100" t="s">
        <v>16</v>
      </c>
      <c r="F8" s="368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5.75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4.45" x14ac:dyDescent="0.3">
      <c r="A10" s="370"/>
      <c r="B10" s="371"/>
      <c r="C10" s="371"/>
      <c r="D10" s="372"/>
      <c r="E10" s="287"/>
      <c r="F10" s="287"/>
      <c r="G10" s="287"/>
      <c r="H10" s="287"/>
      <c r="I10" s="287"/>
      <c r="J10" s="287"/>
    </row>
    <row r="11" spans="1:10" ht="9.6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ht="14.45" x14ac:dyDescent="0.3">
      <c r="A12" s="11" t="s">
        <v>7</v>
      </c>
      <c r="B12" s="13"/>
      <c r="C12" s="6"/>
      <c r="D12" s="7"/>
      <c r="E12" s="9"/>
      <c r="F12" s="14"/>
      <c r="G12" s="406"/>
      <c r="H12" s="406"/>
      <c r="I12" s="406"/>
      <c r="J12" s="406"/>
    </row>
    <row r="13" spans="1:10" ht="14.45" x14ac:dyDescent="0.3">
      <c r="A13" s="5"/>
      <c r="B13" s="6"/>
      <c r="C13" s="73" t="s">
        <v>8</v>
      </c>
      <c r="D13" s="32"/>
      <c r="E13" s="51" t="s">
        <v>685</v>
      </c>
      <c r="F13" s="14">
        <v>0</v>
      </c>
      <c r="G13" s="14">
        <v>0</v>
      </c>
      <c r="H13" s="14">
        <v>15000</v>
      </c>
      <c r="I13" s="14">
        <f t="shared" ref="I13:I18" si="0">SUM(G13:H13)</f>
        <v>15000</v>
      </c>
      <c r="J13" s="14">
        <v>0</v>
      </c>
    </row>
    <row r="14" spans="1:10" ht="14.45" x14ac:dyDescent="0.3">
      <c r="A14" s="5"/>
      <c r="B14" s="6"/>
      <c r="C14" s="73" t="s">
        <v>9</v>
      </c>
      <c r="D14" s="32"/>
      <c r="E14" s="51" t="s">
        <v>686</v>
      </c>
      <c r="F14" s="14">
        <v>0</v>
      </c>
      <c r="G14" s="14">
        <v>0</v>
      </c>
      <c r="H14" s="14">
        <v>15000</v>
      </c>
      <c r="I14" s="14">
        <f t="shared" si="0"/>
        <v>15000</v>
      </c>
      <c r="J14" s="14">
        <v>0</v>
      </c>
    </row>
    <row r="15" spans="1:10" ht="14.45" x14ac:dyDescent="0.3">
      <c r="A15" s="5"/>
      <c r="B15" s="6"/>
      <c r="C15" s="73" t="s">
        <v>10</v>
      </c>
      <c r="D15" s="32"/>
      <c r="E15" s="51" t="s">
        <v>78</v>
      </c>
      <c r="F15" s="14">
        <v>0</v>
      </c>
      <c r="G15" s="14">
        <v>0</v>
      </c>
      <c r="H15" s="14">
        <v>5000</v>
      </c>
      <c r="I15" s="14">
        <f t="shared" si="0"/>
        <v>5000</v>
      </c>
      <c r="J15" s="14">
        <v>0</v>
      </c>
    </row>
    <row r="16" spans="1:10" ht="14.45" x14ac:dyDescent="0.3">
      <c r="A16" s="5"/>
      <c r="B16" s="6"/>
      <c r="C16" s="136" t="s">
        <v>354</v>
      </c>
      <c r="D16" s="32"/>
      <c r="E16" s="51"/>
      <c r="F16" s="14">
        <v>0</v>
      </c>
      <c r="G16" s="14">
        <v>0</v>
      </c>
      <c r="H16" s="14">
        <v>50000</v>
      </c>
      <c r="I16" s="14">
        <f t="shared" si="0"/>
        <v>50000</v>
      </c>
      <c r="J16" s="14">
        <v>0</v>
      </c>
    </row>
    <row r="17" spans="1:10" ht="14.45" x14ac:dyDescent="0.3">
      <c r="A17" s="5"/>
      <c r="B17" s="6"/>
      <c r="C17" s="73" t="s">
        <v>680</v>
      </c>
      <c r="D17" s="73"/>
      <c r="E17" s="51" t="s">
        <v>682</v>
      </c>
      <c r="F17" s="14">
        <v>0</v>
      </c>
      <c r="G17" s="14">
        <v>0</v>
      </c>
      <c r="H17" s="14">
        <v>36000</v>
      </c>
      <c r="I17" s="14">
        <f t="shared" si="0"/>
        <v>36000</v>
      </c>
      <c r="J17" s="14">
        <v>36000</v>
      </c>
    </row>
    <row r="18" spans="1:10" ht="14.45" x14ac:dyDescent="0.3">
      <c r="A18" s="5"/>
      <c r="B18" s="6"/>
      <c r="C18" s="35" t="s">
        <v>84</v>
      </c>
      <c r="D18" s="35"/>
      <c r="E18" s="149"/>
      <c r="F18" s="17">
        <f>SUM(F13:F17)</f>
        <v>0</v>
      </c>
      <c r="G18" s="17">
        <f>SUM(G13:G17)</f>
        <v>0</v>
      </c>
      <c r="H18" s="17">
        <f>SUM(H13:H17)</f>
        <v>121000</v>
      </c>
      <c r="I18" s="17">
        <f t="shared" si="0"/>
        <v>121000</v>
      </c>
      <c r="J18" s="17">
        <f>SUM(J13:J17)</f>
        <v>36000</v>
      </c>
    </row>
    <row r="19" spans="1:10" ht="13.15" customHeight="1" x14ac:dyDescent="0.3">
      <c r="A19" s="5"/>
      <c r="B19" s="6"/>
      <c r="C19" s="15"/>
      <c r="D19" s="7"/>
      <c r="E19" s="9"/>
      <c r="F19" s="9"/>
      <c r="G19" s="4"/>
      <c r="H19" s="4"/>
      <c r="I19" s="4"/>
      <c r="J19" s="4"/>
    </row>
    <row r="20" spans="1:10" thickBot="1" x14ac:dyDescent="0.35">
      <c r="A20" s="8" t="s">
        <v>15</v>
      </c>
      <c r="B20" s="286"/>
      <c r="C20" s="2"/>
      <c r="D20" s="3"/>
      <c r="E20" s="4"/>
      <c r="F20" s="174">
        <f>F11+F18</f>
        <v>0</v>
      </c>
      <c r="G20" s="174">
        <f>SUM(G18:G19)</f>
        <v>0</v>
      </c>
      <c r="H20" s="174">
        <f>SUM(H18:H19)</f>
        <v>121000</v>
      </c>
      <c r="I20" s="174">
        <f>SUM(I18:I19)</f>
        <v>121000</v>
      </c>
      <c r="J20" s="174">
        <f>SUM(J18:J19)</f>
        <v>36000</v>
      </c>
    </row>
    <row r="21" spans="1:10" thickTop="1" x14ac:dyDescent="0.3"/>
    <row r="22" spans="1:10" s="402" customFormat="1" ht="14.45" x14ac:dyDescent="0.3"/>
    <row r="23" spans="1:10" s="327" customFormat="1" ht="14.1" customHeight="1" x14ac:dyDescent="0.3">
      <c r="A23" s="30" t="s">
        <v>27</v>
      </c>
      <c r="B23" s="30"/>
      <c r="C23" s="30"/>
      <c r="D23" s="30"/>
      <c r="E23" s="23" t="s">
        <v>29</v>
      </c>
      <c r="F23" s="47"/>
      <c r="G23" s="47"/>
      <c r="H23" s="39" t="s">
        <v>30</v>
      </c>
      <c r="I23" s="47"/>
      <c r="J23" s="47"/>
    </row>
    <row r="24" spans="1:10" s="327" customFormat="1" ht="14.1" customHeight="1" x14ac:dyDescent="0.3">
      <c r="A24" s="30"/>
      <c r="B24" s="30"/>
      <c r="C24" s="30"/>
      <c r="D24" s="30"/>
      <c r="E24" s="384"/>
      <c r="F24" s="47"/>
      <c r="G24" s="47"/>
      <c r="H24" s="47"/>
      <c r="I24" s="47"/>
      <c r="J24" s="47"/>
    </row>
    <row r="25" spans="1:10" s="327" customFormat="1" ht="14.1" customHeight="1" x14ac:dyDescent="0.3">
      <c r="A25" s="30"/>
      <c r="B25" s="351"/>
      <c r="C25" s="351" t="s">
        <v>32</v>
      </c>
      <c r="D25" s="351"/>
      <c r="E25" s="351"/>
      <c r="F25" s="351" t="s">
        <v>31</v>
      </c>
      <c r="G25" s="351"/>
      <c r="H25" s="352"/>
      <c r="I25" s="351" t="s">
        <v>32</v>
      </c>
      <c r="J25" s="352"/>
    </row>
    <row r="26" spans="1:10" s="327" customFormat="1" ht="14.1" customHeight="1" x14ac:dyDescent="0.3">
      <c r="A26" s="30"/>
      <c r="B26" s="30"/>
      <c r="C26" s="219" t="s">
        <v>28</v>
      </c>
      <c r="D26" s="30"/>
      <c r="E26" s="384"/>
      <c r="F26" s="219" t="s">
        <v>248</v>
      </c>
      <c r="G26" s="30"/>
      <c r="H26" s="47"/>
      <c r="I26" s="219" t="s">
        <v>287</v>
      </c>
      <c r="J26" s="47"/>
    </row>
    <row r="27" spans="1:10" s="327" customFormat="1" ht="12.95" customHeight="1" x14ac:dyDescent="0.3">
      <c r="D27" s="327" t="s">
        <v>52</v>
      </c>
      <c r="E27" s="1068" t="s">
        <v>248</v>
      </c>
      <c r="F27" s="1068"/>
      <c r="G27" s="1068"/>
      <c r="H27" s="1069" t="s">
        <v>287</v>
      </c>
      <c r="I27" s="1069"/>
      <c r="J27" s="1069"/>
    </row>
    <row r="28" spans="1:10" s="327" customFormat="1" ht="14.45" x14ac:dyDescent="0.3"/>
  </sheetData>
  <mergeCells count="12">
    <mergeCell ref="E27:G27"/>
    <mergeCell ref="H27:J27"/>
    <mergeCell ref="A2:J2"/>
    <mergeCell ref="G7:I7"/>
    <mergeCell ref="J7:J8"/>
    <mergeCell ref="A8:D9"/>
    <mergeCell ref="E8:E9"/>
    <mergeCell ref="G8:G9"/>
    <mergeCell ref="H8:H9"/>
    <mergeCell ref="I8:I9"/>
    <mergeCell ref="A4:J4"/>
    <mergeCell ref="A5:J5"/>
  </mergeCells>
  <pageMargins left="1.2" right="0.39370078740157483" top="1.0236220472440944" bottom="0.74803149606299213" header="0.31496062992125984" footer="0.31496062992125984"/>
  <pageSetup paperSize="14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zoomScale="72" zoomScaleNormal="72" workbookViewId="0">
      <selection activeCell="L36" sqref="L36"/>
    </sheetView>
  </sheetViews>
  <sheetFormatPr defaultRowHeight="15" x14ac:dyDescent="0.25"/>
  <cols>
    <col min="1" max="1" width="1.7109375" customWidth="1"/>
    <col min="2" max="2" width="1.85546875" customWidth="1"/>
    <col min="3" max="3" width="2.28515625" customWidth="1"/>
    <col min="4" max="4" width="42.5703125" customWidth="1"/>
    <col min="5" max="5" width="15.5703125" customWidth="1"/>
    <col min="6" max="6" width="16.28515625" customWidth="1"/>
    <col min="7" max="7" width="15.7109375" customWidth="1"/>
    <col min="8" max="8" width="16.7109375" customWidth="1"/>
    <col min="9" max="9" width="15.5703125" customWidth="1"/>
    <col min="10" max="10" width="15.85546875" customWidth="1"/>
  </cols>
  <sheetData>
    <row r="1" spans="1:10" ht="12.95" customHeight="1" x14ac:dyDescent="0.3">
      <c r="J1" s="10"/>
    </row>
    <row r="2" spans="1:10" ht="12.95" customHeight="1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20.25" customHeight="1" thickBot="1" x14ac:dyDescent="0.35">
      <c r="A6" s="364" t="s">
        <v>225</v>
      </c>
      <c r="B6" s="364"/>
    </row>
    <row r="7" spans="1:10" ht="12.95" customHeight="1" thickBot="1" x14ac:dyDescent="0.3">
      <c r="A7" s="24"/>
      <c r="B7" s="25"/>
      <c r="C7" s="25"/>
      <c r="D7" s="25"/>
      <c r="E7" s="26"/>
      <c r="F7" s="272"/>
      <c r="G7" s="1052" t="s">
        <v>19</v>
      </c>
      <c r="H7" s="1052"/>
      <c r="I7" s="1052"/>
      <c r="J7" s="1025" t="s">
        <v>24</v>
      </c>
    </row>
    <row r="8" spans="1:10" ht="12.95" customHeight="1" x14ac:dyDescent="0.25">
      <c r="A8" s="1056" t="s">
        <v>1</v>
      </c>
      <c r="B8" s="1057"/>
      <c r="C8" s="1057"/>
      <c r="D8" s="1053"/>
      <c r="E8" s="1100" t="s">
        <v>16</v>
      </c>
      <c r="F8" s="273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2.95" customHeight="1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2.95" customHeight="1" x14ac:dyDescent="0.3">
      <c r="A10" s="1135"/>
      <c r="B10" s="1136"/>
      <c r="C10" s="1136"/>
      <c r="D10" s="1137"/>
      <c r="E10" s="287"/>
      <c r="F10" s="287"/>
      <c r="G10" s="287"/>
      <c r="H10" s="287"/>
      <c r="I10" s="287"/>
      <c r="J10" s="287"/>
    </row>
    <row r="11" spans="1:10" ht="12.95" customHeight="1" x14ac:dyDescent="0.3">
      <c r="A11" s="5"/>
      <c r="B11" s="6"/>
      <c r="C11" s="13"/>
      <c r="D11" s="6"/>
      <c r="E11" s="9"/>
      <c r="F11" s="17"/>
      <c r="G11" s="9"/>
      <c r="H11" s="9"/>
      <c r="I11" s="9"/>
      <c r="J11" s="9"/>
    </row>
    <row r="12" spans="1:10" ht="12.95" customHeight="1" x14ac:dyDescent="0.3">
      <c r="A12" s="11" t="s">
        <v>221</v>
      </c>
      <c r="B12" s="13"/>
      <c r="C12" s="6"/>
      <c r="D12" s="7"/>
      <c r="E12" s="51" t="s">
        <v>81</v>
      </c>
      <c r="F12" s="14"/>
      <c r="G12" s="9"/>
      <c r="H12" s="9"/>
      <c r="I12" s="9"/>
      <c r="J12" s="9"/>
    </row>
    <row r="13" spans="1:10" ht="12.95" customHeight="1" x14ac:dyDescent="0.3">
      <c r="A13" s="5"/>
      <c r="B13" s="6"/>
      <c r="C13" s="15"/>
      <c r="D13" s="7"/>
      <c r="E13" s="9"/>
      <c r="F13" s="18"/>
      <c r="G13" s="14"/>
      <c r="H13" s="14"/>
      <c r="I13" s="14"/>
      <c r="J13" s="14"/>
    </row>
    <row r="14" spans="1:10" ht="12.75" customHeight="1" x14ac:dyDescent="0.3">
      <c r="A14" s="5"/>
      <c r="B14" s="6"/>
      <c r="C14" s="12" t="s">
        <v>694</v>
      </c>
      <c r="D14" s="7"/>
      <c r="E14" s="139" t="s">
        <v>682</v>
      </c>
      <c r="F14" s="14">
        <v>13000</v>
      </c>
      <c r="G14" s="14">
        <v>0</v>
      </c>
      <c r="H14" s="14">
        <v>12000</v>
      </c>
      <c r="I14" s="14">
        <f>SUM(G14:H14)</f>
        <v>12000</v>
      </c>
      <c r="J14" s="14">
        <v>12000</v>
      </c>
    </row>
    <row r="15" spans="1:10" s="1" customFormat="1" ht="12.95" customHeight="1" x14ac:dyDescent="0.3">
      <c r="A15" s="11"/>
      <c r="B15" s="13"/>
      <c r="C15" s="15" t="s">
        <v>33</v>
      </c>
      <c r="D15" s="211"/>
      <c r="E15" s="212"/>
      <c r="F15" s="18">
        <f>SUM(F14)</f>
        <v>13000</v>
      </c>
      <c r="G15" s="18">
        <f>SUM(G14)</f>
        <v>0</v>
      </c>
      <c r="H15" s="18">
        <f>SUM(H14)</f>
        <v>12000</v>
      </c>
      <c r="I15" s="18">
        <f>SUM(I14)</f>
        <v>12000</v>
      </c>
      <c r="J15" s="18">
        <f>SUM(J14)</f>
        <v>12000</v>
      </c>
    </row>
    <row r="16" spans="1:10" ht="12.95" customHeight="1" x14ac:dyDescent="0.3">
      <c r="A16" s="5"/>
      <c r="B16" s="6"/>
      <c r="C16" s="12"/>
      <c r="D16" s="7"/>
      <c r="E16" s="9"/>
      <c r="F16" s="14"/>
      <c r="G16" s="14"/>
      <c r="H16" s="14"/>
      <c r="I16" s="14"/>
      <c r="J16" s="14"/>
    </row>
    <row r="17" spans="1:12" ht="12.95" customHeight="1" x14ac:dyDescent="0.3">
      <c r="A17" s="5"/>
      <c r="B17" s="6"/>
      <c r="C17" s="408" t="s">
        <v>690</v>
      </c>
      <c r="D17" s="7"/>
      <c r="E17" s="139" t="s">
        <v>682</v>
      </c>
      <c r="F17" s="14">
        <v>6000</v>
      </c>
      <c r="G17" s="14">
        <v>0</v>
      </c>
      <c r="H17" s="14">
        <v>12000</v>
      </c>
      <c r="I17" s="14">
        <f>SUM(G17:H17)</f>
        <v>12000</v>
      </c>
      <c r="J17" s="14">
        <v>12000</v>
      </c>
    </row>
    <row r="18" spans="1:12" s="1" customFormat="1" ht="12.95" customHeight="1" x14ac:dyDescent="0.3">
      <c r="A18" s="11"/>
      <c r="B18" s="13"/>
      <c r="C18" s="15" t="s">
        <v>33</v>
      </c>
      <c r="D18" s="211"/>
      <c r="E18" s="212"/>
      <c r="F18" s="18">
        <f>SUM(F17)</f>
        <v>6000</v>
      </c>
      <c r="G18" s="18">
        <f>SUM(G17)</f>
        <v>0</v>
      </c>
      <c r="H18" s="18">
        <f>SUM(H17)</f>
        <v>12000</v>
      </c>
      <c r="I18" s="18">
        <f>SUM(I17)</f>
        <v>12000</v>
      </c>
      <c r="J18" s="18">
        <f>SUM(J17)</f>
        <v>12000</v>
      </c>
    </row>
    <row r="19" spans="1:12" ht="12.95" customHeight="1" x14ac:dyDescent="0.3">
      <c r="A19" s="5"/>
      <c r="B19" s="6"/>
      <c r="C19" s="15"/>
      <c r="D19" s="7"/>
      <c r="E19" s="9"/>
      <c r="F19" s="18"/>
      <c r="G19" s="14"/>
      <c r="H19" s="14"/>
      <c r="I19" s="14"/>
      <c r="J19" s="14"/>
    </row>
    <row r="20" spans="1:12" ht="12.95" customHeight="1" x14ac:dyDescent="0.3">
      <c r="A20" s="5"/>
      <c r="B20" s="6"/>
      <c r="C20" s="408" t="s">
        <v>691</v>
      </c>
      <c r="D20" s="7"/>
      <c r="E20" s="139" t="s">
        <v>682</v>
      </c>
      <c r="F20" s="14">
        <v>0</v>
      </c>
      <c r="G20" s="14">
        <v>0</v>
      </c>
      <c r="H20" s="14">
        <v>12000</v>
      </c>
      <c r="I20" s="14">
        <f>SUM(G20:H20)</f>
        <v>12000</v>
      </c>
      <c r="J20" s="14">
        <v>12000</v>
      </c>
    </row>
    <row r="21" spans="1:12" s="1" customFormat="1" ht="12.95" customHeight="1" x14ac:dyDescent="0.3">
      <c r="A21" s="11"/>
      <c r="B21" s="13"/>
      <c r="C21" s="15" t="s">
        <v>33</v>
      </c>
      <c r="D21" s="211"/>
      <c r="E21" s="212"/>
      <c r="F21" s="18">
        <f>SUM(F20)</f>
        <v>0</v>
      </c>
      <c r="G21" s="18">
        <f>SUM(G20)</f>
        <v>0</v>
      </c>
      <c r="H21" s="18">
        <f>SUM(H20)</f>
        <v>12000</v>
      </c>
      <c r="I21" s="18">
        <f>SUM(I20)</f>
        <v>12000</v>
      </c>
      <c r="J21" s="18">
        <f>SUM(J20)</f>
        <v>12000</v>
      </c>
    </row>
    <row r="22" spans="1:12" ht="12.95" customHeight="1" x14ac:dyDescent="0.3">
      <c r="A22" s="5"/>
      <c r="B22" s="6"/>
      <c r="C22" s="15"/>
      <c r="D22" s="7"/>
      <c r="E22" s="9"/>
      <c r="F22" s="14"/>
      <c r="G22" s="9"/>
      <c r="H22" s="9"/>
      <c r="I22" s="9"/>
      <c r="J22" s="9"/>
      <c r="L22" t="s">
        <v>50</v>
      </c>
    </row>
    <row r="23" spans="1:12" ht="12.95" customHeight="1" x14ac:dyDescent="0.3">
      <c r="A23" s="5"/>
      <c r="B23" s="6"/>
      <c r="C23" s="408" t="s">
        <v>692</v>
      </c>
      <c r="D23" s="7"/>
      <c r="E23" s="139" t="s">
        <v>682</v>
      </c>
      <c r="F23" s="14">
        <v>36000</v>
      </c>
      <c r="G23" s="14">
        <v>18000</v>
      </c>
      <c r="H23" s="14">
        <v>18000</v>
      </c>
      <c r="I23" s="14">
        <f>SUM(G23:H23)</f>
        <v>36000</v>
      </c>
      <c r="J23" s="14">
        <v>48000</v>
      </c>
    </row>
    <row r="24" spans="1:12" s="1" customFormat="1" ht="12.95" customHeight="1" x14ac:dyDescent="0.3">
      <c r="A24" s="11"/>
      <c r="B24" s="13"/>
      <c r="C24" s="15" t="s">
        <v>33</v>
      </c>
      <c r="D24" s="211"/>
      <c r="E24" s="212"/>
      <c r="F24" s="18">
        <f>SUM(F23)</f>
        <v>36000</v>
      </c>
      <c r="G24" s="18">
        <f>SUM(G23)</f>
        <v>18000</v>
      </c>
      <c r="H24" s="18">
        <f>SUM(H23)</f>
        <v>18000</v>
      </c>
      <c r="I24" s="18">
        <f>SUM(G24:H24)</f>
        <v>36000</v>
      </c>
      <c r="J24" s="18">
        <f>SUM(J23)</f>
        <v>48000</v>
      </c>
    </row>
    <row r="25" spans="1:12" ht="12.95" customHeight="1" x14ac:dyDescent="0.3">
      <c r="A25" s="5"/>
      <c r="B25" s="6"/>
      <c r="C25" s="12"/>
      <c r="D25" s="7"/>
      <c r="E25" s="9"/>
      <c r="F25" s="14"/>
      <c r="G25" s="9"/>
      <c r="H25" s="9"/>
      <c r="I25" s="9"/>
      <c r="J25" s="9"/>
    </row>
    <row r="26" spans="1:12" s="402" customFormat="1" ht="12.95" customHeight="1" x14ac:dyDescent="0.3">
      <c r="A26" s="403"/>
      <c r="B26" s="404"/>
      <c r="C26" s="408" t="s">
        <v>693</v>
      </c>
      <c r="D26" s="405"/>
      <c r="E26" s="139" t="s">
        <v>682</v>
      </c>
      <c r="F26" s="14">
        <v>12000</v>
      </c>
      <c r="G26" s="14">
        <v>0</v>
      </c>
      <c r="H26" s="14">
        <v>12000</v>
      </c>
      <c r="I26" s="14">
        <f>SUM(G26:H26)</f>
        <v>12000</v>
      </c>
      <c r="J26" s="14">
        <v>24000</v>
      </c>
    </row>
    <row r="27" spans="1:12" s="402" customFormat="1" ht="12.95" customHeight="1" x14ac:dyDescent="0.3">
      <c r="A27" s="403"/>
      <c r="B27" s="404"/>
      <c r="C27" s="409" t="s">
        <v>33</v>
      </c>
      <c r="D27" s="405"/>
      <c r="E27" s="406"/>
      <c r="F27" s="18">
        <f>SUM(F26)</f>
        <v>12000</v>
      </c>
      <c r="G27" s="18">
        <f>SUM(G26)</f>
        <v>0</v>
      </c>
      <c r="H27" s="18">
        <f>SUM(H26)</f>
        <v>12000</v>
      </c>
      <c r="I27" s="18">
        <f>SUM(I26)</f>
        <v>12000</v>
      </c>
      <c r="J27" s="401">
        <f>SUM(J26)</f>
        <v>24000</v>
      </c>
    </row>
    <row r="28" spans="1:12" s="402" customFormat="1" ht="12.95" customHeight="1" x14ac:dyDescent="0.3">
      <c r="A28" s="403"/>
      <c r="B28" s="404"/>
      <c r="C28" s="408"/>
      <c r="D28" s="405"/>
      <c r="E28" s="406"/>
      <c r="F28" s="14"/>
      <c r="G28" s="406"/>
      <c r="H28" s="406"/>
      <c r="I28" s="406"/>
      <c r="J28" s="406"/>
    </row>
    <row r="29" spans="1:12" ht="12.95" customHeight="1" x14ac:dyDescent="0.3">
      <c r="A29" s="5"/>
      <c r="B29" s="6"/>
      <c r="C29" s="15" t="s">
        <v>45</v>
      </c>
      <c r="D29" s="7"/>
      <c r="E29" s="9"/>
      <c r="F29" s="17">
        <f>SUM(F24,F21,F18,F15,F27)</f>
        <v>67000</v>
      </c>
      <c r="G29" s="17">
        <f>SUM(G24,G21,G18,G15,G27)</f>
        <v>18000</v>
      </c>
      <c r="H29" s="17">
        <f>SUM(H24,H21,H18,H15,H27)</f>
        <v>66000</v>
      </c>
      <c r="I29" s="17">
        <f>SUM(I24,I21,I18,I15,I27)</f>
        <v>84000</v>
      </c>
      <c r="J29" s="17">
        <f>SUM(J24,J21,J18,J15,J27)</f>
        <v>108000</v>
      </c>
    </row>
    <row r="30" spans="1:12" ht="12.95" customHeight="1" x14ac:dyDescent="0.3">
      <c r="A30" s="5"/>
      <c r="B30" s="6"/>
      <c r="C30" s="6"/>
      <c r="D30" s="7"/>
      <c r="E30" s="9"/>
      <c r="F30" s="17"/>
      <c r="G30" s="9"/>
      <c r="H30" s="9"/>
      <c r="I30" s="9"/>
      <c r="J30" s="9"/>
    </row>
    <row r="31" spans="1:12" ht="12.95" customHeight="1" thickBot="1" x14ac:dyDescent="0.35">
      <c r="A31" s="8" t="s">
        <v>15</v>
      </c>
      <c r="B31" s="286"/>
      <c r="C31" s="2"/>
      <c r="D31" s="3"/>
      <c r="E31" s="4"/>
      <c r="F31" s="174">
        <f>SUM(F29:F30)</f>
        <v>67000</v>
      </c>
      <c r="G31" s="207">
        <f>SUM(G29:G30)</f>
        <v>18000</v>
      </c>
      <c r="H31" s="207">
        <f>SUM(H29:H30)</f>
        <v>66000</v>
      </c>
      <c r="I31" s="207">
        <f>SUM(I29:I30)</f>
        <v>84000</v>
      </c>
      <c r="J31" s="207">
        <f>SUM(J29:J30)</f>
        <v>108000</v>
      </c>
    </row>
    <row r="32" spans="1:12" ht="12.95" customHeight="1" thickTop="1" x14ac:dyDescent="0.3"/>
    <row r="33" spans="1:10" s="327" customFormat="1" ht="12.95" customHeight="1" x14ac:dyDescent="0.3"/>
    <row r="34" spans="1:10" s="327" customFormat="1" ht="14.1" customHeight="1" x14ac:dyDescent="0.3">
      <c r="A34" s="30" t="s">
        <v>27</v>
      </c>
      <c r="B34" s="30"/>
      <c r="C34" s="30"/>
      <c r="D34" s="30"/>
      <c r="E34" s="23" t="s">
        <v>29</v>
      </c>
      <c r="F34" s="47"/>
      <c r="G34" s="47"/>
      <c r="H34" s="39" t="s">
        <v>30</v>
      </c>
      <c r="I34" s="47"/>
      <c r="J34" s="47"/>
    </row>
    <row r="35" spans="1:10" s="327" customFormat="1" ht="14.1" customHeight="1" x14ac:dyDescent="0.3">
      <c r="A35" s="30"/>
      <c r="B35" s="30"/>
      <c r="C35" s="30"/>
      <c r="D35" s="30"/>
      <c r="E35" s="384"/>
      <c r="F35" s="47"/>
      <c r="G35" s="47"/>
      <c r="H35" s="47"/>
      <c r="I35" s="47"/>
      <c r="J35" s="47"/>
    </row>
    <row r="36" spans="1:10" s="327" customFormat="1" ht="14.1" customHeight="1" x14ac:dyDescent="0.3">
      <c r="A36" s="30"/>
      <c r="B36" s="351"/>
      <c r="C36" s="351" t="s">
        <v>32</v>
      </c>
      <c r="D36" s="351"/>
      <c r="E36" s="351"/>
      <c r="F36" s="351" t="s">
        <v>31</v>
      </c>
      <c r="G36" s="351"/>
      <c r="H36" s="352"/>
      <c r="I36" s="351" t="s">
        <v>32</v>
      </c>
      <c r="J36" s="352"/>
    </row>
    <row r="37" spans="1:10" s="327" customFormat="1" ht="14.1" customHeight="1" x14ac:dyDescent="0.3">
      <c r="A37" s="30"/>
      <c r="B37" s="30"/>
      <c r="C37" s="219" t="s">
        <v>28</v>
      </c>
      <c r="D37" s="30"/>
      <c r="E37" s="384"/>
      <c r="F37" s="219" t="s">
        <v>248</v>
      </c>
      <c r="G37" s="30"/>
      <c r="H37" s="47"/>
      <c r="I37" s="219" t="s">
        <v>287</v>
      </c>
      <c r="J37" s="47"/>
    </row>
    <row r="38" spans="1:10" s="327" customFormat="1" ht="12.95" customHeight="1" x14ac:dyDescent="0.25">
      <c r="D38" s="327" t="s">
        <v>52</v>
      </c>
      <c r="E38" s="1068" t="s">
        <v>248</v>
      </c>
      <c r="F38" s="1068"/>
      <c r="H38" s="1069" t="s">
        <v>287</v>
      </c>
      <c r="I38" s="1069"/>
      <c r="J38" s="1069"/>
    </row>
    <row r="39" spans="1:10" s="327" customFormat="1" x14ac:dyDescent="0.25"/>
    <row r="42" spans="1:10" x14ac:dyDescent="0.25">
      <c r="D42" t="s">
        <v>53</v>
      </c>
    </row>
  </sheetData>
  <mergeCells count="13">
    <mergeCell ref="A10:D10"/>
    <mergeCell ref="E38:F38"/>
    <mergeCell ref="H38:J38"/>
    <mergeCell ref="A2:J2"/>
    <mergeCell ref="G7:I7"/>
    <mergeCell ref="J7:J8"/>
    <mergeCell ref="E8:E9"/>
    <mergeCell ref="I8:I9"/>
    <mergeCell ref="A8:D9"/>
    <mergeCell ref="G8:G9"/>
    <mergeCell ref="H8:H9"/>
    <mergeCell ref="A4:J4"/>
    <mergeCell ref="A5:J5"/>
  </mergeCells>
  <pageMargins left="1.1200000000000001" right="0.39370078740157483" top="0.64" bottom="0.51" header="0.31496062992125984" footer="0.31496062992125984"/>
  <pageSetup paperSize="14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="91" zoomScaleNormal="91" workbookViewId="0">
      <selection activeCell="J15" sqref="J15"/>
    </sheetView>
  </sheetViews>
  <sheetFormatPr defaultColWidth="8.85546875" defaultRowHeight="15" x14ac:dyDescent="0.25"/>
  <cols>
    <col min="1" max="1" width="1.7109375" style="459" customWidth="1"/>
    <col min="2" max="2" width="3.42578125" style="459" customWidth="1"/>
    <col min="3" max="3" width="2.28515625" style="459" customWidth="1"/>
    <col min="4" max="4" width="42.5703125" style="459" customWidth="1"/>
    <col min="5" max="5" width="15.5703125" style="459" customWidth="1"/>
    <col min="6" max="6" width="16.28515625" style="459" customWidth="1"/>
    <col min="7" max="7" width="15.7109375" style="459" customWidth="1"/>
    <col min="8" max="8" width="16.7109375" style="459" customWidth="1"/>
    <col min="9" max="9" width="15.5703125" style="459" customWidth="1"/>
    <col min="10" max="10" width="15.85546875" style="459" customWidth="1"/>
    <col min="11" max="16384" width="8.85546875" style="459"/>
  </cols>
  <sheetData>
    <row r="1" spans="1:10" ht="12.95" customHeight="1" x14ac:dyDescent="0.3">
      <c r="J1" s="10"/>
    </row>
    <row r="2" spans="1:10" ht="12.95" customHeight="1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0" s="30" customFormat="1" ht="14.1" customHeight="1" x14ac:dyDescent="0.3">
      <c r="B3" s="30" t="s">
        <v>0</v>
      </c>
      <c r="E3" s="605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20.25" customHeight="1" thickBot="1" x14ac:dyDescent="0.35">
      <c r="A6" s="364" t="s">
        <v>612</v>
      </c>
      <c r="B6" s="364"/>
      <c r="J6" s="773" t="s">
        <v>218</v>
      </c>
    </row>
    <row r="7" spans="1:10" ht="12.95" customHeight="1" thickBot="1" x14ac:dyDescent="0.3">
      <c r="A7" s="24"/>
      <c r="B7" s="606"/>
      <c r="C7" s="606"/>
      <c r="D7" s="606"/>
      <c r="E7" s="26"/>
      <c r="F7" s="603"/>
      <c r="G7" s="1052" t="s">
        <v>19</v>
      </c>
      <c r="H7" s="1052"/>
      <c r="I7" s="1052"/>
      <c r="J7" s="1025" t="s">
        <v>24</v>
      </c>
    </row>
    <row r="8" spans="1:10" ht="12.95" customHeight="1" x14ac:dyDescent="0.25">
      <c r="A8" s="1056" t="s">
        <v>1</v>
      </c>
      <c r="B8" s="1057"/>
      <c r="C8" s="1057"/>
      <c r="D8" s="1053"/>
      <c r="E8" s="1100" t="s">
        <v>16</v>
      </c>
      <c r="F8" s="604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2.95" customHeight="1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2.95" customHeight="1" x14ac:dyDescent="0.3">
      <c r="A10" s="1135"/>
      <c r="B10" s="1136"/>
      <c r="C10" s="1136"/>
      <c r="D10" s="1137"/>
      <c r="E10" s="287"/>
      <c r="F10" s="287"/>
      <c r="G10" s="287"/>
      <c r="H10" s="287"/>
      <c r="I10" s="287"/>
      <c r="J10" s="607"/>
    </row>
    <row r="11" spans="1:10" ht="12.95" customHeight="1" x14ac:dyDescent="0.3">
      <c r="A11" s="407" t="s">
        <v>221</v>
      </c>
      <c r="B11" s="19"/>
      <c r="C11" s="19"/>
      <c r="D11" s="19"/>
      <c r="E11" s="406"/>
      <c r="F11" s="17"/>
      <c r="G11" s="406"/>
      <c r="H11" s="406"/>
      <c r="I11" s="406"/>
      <c r="J11" s="14"/>
    </row>
    <row r="12" spans="1:10" ht="12.95" customHeight="1" x14ac:dyDescent="0.3">
      <c r="A12" s="473" t="s">
        <v>222</v>
      </c>
      <c r="B12" s="19"/>
      <c r="C12" s="19"/>
      <c r="D12" s="43"/>
      <c r="E12" s="411" t="s">
        <v>844</v>
      </c>
      <c r="F12" s="14"/>
      <c r="G12" s="42"/>
      <c r="H12" s="42"/>
      <c r="I12" s="42"/>
      <c r="J12" s="14"/>
    </row>
    <row r="13" spans="1:10" ht="12.95" customHeight="1" x14ac:dyDescent="0.3">
      <c r="A13" s="473"/>
      <c r="B13" s="19" t="s">
        <v>613</v>
      </c>
      <c r="C13" s="20"/>
      <c r="D13" s="43"/>
      <c r="E13" s="406"/>
      <c r="F13" s="18"/>
      <c r="G13" s="21"/>
      <c r="H13" s="21"/>
      <c r="I13" s="21"/>
      <c r="J13" s="14"/>
    </row>
    <row r="14" spans="1:10" ht="12.95" customHeight="1" x14ac:dyDescent="0.3">
      <c r="A14" s="676" t="s">
        <v>698</v>
      </c>
      <c r="B14" s="45"/>
      <c r="C14" s="677"/>
      <c r="D14" s="195"/>
      <c r="E14" s="678"/>
      <c r="F14" s="679"/>
      <c r="G14" s="555"/>
      <c r="H14" s="237"/>
      <c r="I14" s="237"/>
      <c r="J14" s="16"/>
    </row>
    <row r="15" spans="1:10" ht="12.95" customHeight="1" x14ac:dyDescent="0.3">
      <c r="A15" s="473" t="s">
        <v>696</v>
      </c>
      <c r="B15" s="19"/>
      <c r="C15" s="20"/>
      <c r="D15" s="43"/>
      <c r="E15" s="406"/>
      <c r="F15" s="21">
        <v>250000</v>
      </c>
      <c r="G15" s="392">
        <v>197910</v>
      </c>
      <c r="H15" s="21">
        <v>2090</v>
      </c>
      <c r="I15" s="159">
        <f>SUM(G15:H15)</f>
        <v>200000</v>
      </c>
      <c r="J15" s="14">
        <v>0</v>
      </c>
    </row>
    <row r="16" spans="1:10" ht="12.95" customHeight="1" x14ac:dyDescent="0.3">
      <c r="A16" s="680" t="s">
        <v>697</v>
      </c>
      <c r="B16" s="681"/>
      <c r="C16" s="682"/>
      <c r="D16" s="683"/>
      <c r="E16" s="4"/>
      <c r="F16" s="356"/>
      <c r="G16" s="684"/>
      <c r="H16" s="292"/>
      <c r="I16" s="292"/>
      <c r="J16" s="291"/>
    </row>
    <row r="17" spans="1:12" ht="12.75" customHeight="1" x14ac:dyDescent="0.3">
      <c r="A17" s="676" t="s">
        <v>699</v>
      </c>
      <c r="B17" s="45"/>
      <c r="C17" s="677"/>
      <c r="D17" s="195"/>
      <c r="E17" s="678"/>
      <c r="F17" s="16"/>
      <c r="G17" s="237"/>
      <c r="H17" s="237"/>
      <c r="I17" s="237"/>
      <c r="J17" s="16"/>
    </row>
    <row r="18" spans="1:12" s="1" customFormat="1" ht="12.95" customHeight="1" x14ac:dyDescent="0.3">
      <c r="A18" s="473"/>
      <c r="B18" s="19" t="s">
        <v>615</v>
      </c>
      <c r="C18" s="20"/>
      <c r="D18" s="43"/>
      <c r="E18" s="212"/>
      <c r="F18" s="18">
        <v>0</v>
      </c>
      <c r="G18" s="21">
        <v>3000</v>
      </c>
      <c r="H18" s="21">
        <v>457000</v>
      </c>
      <c r="I18" s="159">
        <f>SUM(G18:H18)</f>
        <v>460000</v>
      </c>
      <c r="J18" s="18">
        <v>0</v>
      </c>
    </row>
    <row r="19" spans="1:12" ht="12.95" customHeight="1" x14ac:dyDescent="0.3">
      <c r="A19" s="473"/>
      <c r="B19" s="19"/>
      <c r="C19" s="20" t="s">
        <v>614</v>
      </c>
      <c r="D19" s="43"/>
      <c r="E19" s="406"/>
      <c r="F19" s="14"/>
      <c r="G19" s="21"/>
      <c r="H19" s="21"/>
      <c r="I19" s="21"/>
      <c r="J19" s="14"/>
    </row>
    <row r="20" spans="1:12" ht="12.95" customHeight="1" x14ac:dyDescent="0.3">
      <c r="A20" s="473"/>
      <c r="B20" s="19"/>
      <c r="C20" s="20" t="s">
        <v>616</v>
      </c>
      <c r="D20" s="43"/>
      <c r="E20" s="406"/>
      <c r="F20" s="14"/>
      <c r="G20" s="21"/>
      <c r="H20" s="21"/>
      <c r="I20" s="21"/>
      <c r="J20" s="14"/>
    </row>
    <row r="21" spans="1:12" s="1" customFormat="1" ht="12.95" customHeight="1" x14ac:dyDescent="0.3">
      <c r="A21" s="473"/>
      <c r="B21" s="19"/>
      <c r="C21" s="20" t="s">
        <v>617</v>
      </c>
      <c r="D21" s="43"/>
      <c r="E21" s="212"/>
      <c r="F21" s="18"/>
      <c r="G21" s="21"/>
      <c r="H21" s="21"/>
      <c r="I21" s="21"/>
      <c r="J21" s="18"/>
    </row>
    <row r="22" spans="1:12" ht="12.95" customHeight="1" x14ac:dyDescent="0.3">
      <c r="A22" s="473"/>
      <c r="B22" s="19"/>
      <c r="C22" s="20" t="s">
        <v>618</v>
      </c>
      <c r="D22" s="43"/>
      <c r="E22" s="406"/>
      <c r="F22" s="18"/>
      <c r="G22" s="21"/>
      <c r="H22" s="21"/>
      <c r="I22" s="21"/>
      <c r="J22" s="14"/>
    </row>
    <row r="23" spans="1:12" ht="12.95" customHeight="1" x14ac:dyDescent="0.3">
      <c r="A23" s="685"/>
      <c r="B23" s="686"/>
      <c r="C23" s="687" t="s">
        <v>619</v>
      </c>
      <c r="D23" s="688"/>
      <c r="E23" s="689"/>
      <c r="F23" s="690"/>
      <c r="G23" s="691">
        <v>0</v>
      </c>
      <c r="H23" s="691">
        <v>0</v>
      </c>
      <c r="I23" s="691">
        <f>SUM(G23:H23)</f>
        <v>0</v>
      </c>
      <c r="J23" s="690">
        <v>450000</v>
      </c>
    </row>
    <row r="24" spans="1:12" s="1" customFormat="1" ht="12.95" customHeight="1" x14ac:dyDescent="0.3">
      <c r="A24" s="685" t="s">
        <v>700</v>
      </c>
      <c r="B24" s="686"/>
      <c r="C24" s="687"/>
      <c r="D24" s="688"/>
      <c r="E24" s="692"/>
      <c r="F24" s="691">
        <v>200000</v>
      </c>
      <c r="G24" s="691">
        <v>170000</v>
      </c>
      <c r="H24" s="691">
        <v>310000</v>
      </c>
      <c r="I24" s="696">
        <f>SUM(G24:H24)</f>
        <v>480000</v>
      </c>
      <c r="J24" s="691">
        <v>230000</v>
      </c>
    </row>
    <row r="25" spans="1:12" ht="12.95" customHeight="1" x14ac:dyDescent="0.3">
      <c r="A25" s="685" t="s">
        <v>701</v>
      </c>
      <c r="B25" s="686"/>
      <c r="C25" s="687"/>
      <c r="D25" s="688"/>
      <c r="E25" s="689"/>
      <c r="F25" s="690"/>
      <c r="G25" s="693"/>
      <c r="H25" s="691">
        <v>150000</v>
      </c>
      <c r="I25" s="696">
        <f>SUM(G25:H25)</f>
        <v>150000</v>
      </c>
      <c r="J25" s="690">
        <v>80000</v>
      </c>
      <c r="L25" s="459" t="s">
        <v>50</v>
      </c>
    </row>
    <row r="26" spans="1:12" ht="30" customHeight="1" x14ac:dyDescent="0.3">
      <c r="A26" s="1138" t="s">
        <v>702</v>
      </c>
      <c r="B26" s="1139"/>
      <c r="C26" s="1139"/>
      <c r="D26" s="1140"/>
      <c r="E26" s="689"/>
      <c r="F26" s="690"/>
      <c r="G26" s="694">
        <v>89030</v>
      </c>
      <c r="H26" s="694">
        <v>150970</v>
      </c>
      <c r="I26" s="697">
        <f>SUM(G26:H26)</f>
        <v>240000</v>
      </c>
      <c r="J26" s="695">
        <v>240000</v>
      </c>
    </row>
    <row r="27" spans="1:12" s="1" customFormat="1" ht="12.95" customHeight="1" x14ac:dyDescent="0.3">
      <c r="A27" s="685" t="s">
        <v>703</v>
      </c>
      <c r="B27" s="686"/>
      <c r="C27" s="687"/>
      <c r="D27" s="688"/>
      <c r="E27" s="692"/>
      <c r="F27" s="559"/>
      <c r="G27" s="691"/>
      <c r="H27" s="691"/>
      <c r="I27" s="691"/>
      <c r="J27" s="691">
        <v>80000</v>
      </c>
    </row>
    <row r="28" spans="1:12" ht="33.6" customHeight="1" x14ac:dyDescent="0.3">
      <c r="A28" s="1141" t="s">
        <v>704</v>
      </c>
      <c r="B28" s="1142"/>
      <c r="C28" s="1142"/>
      <c r="D28" s="1143"/>
      <c r="E28" s="690"/>
      <c r="F28" s="695">
        <v>0</v>
      </c>
      <c r="G28" s="695">
        <v>0</v>
      </c>
      <c r="H28" s="695">
        <v>100000</v>
      </c>
      <c r="I28" s="695">
        <f>SUM(H28)</f>
        <v>100000</v>
      </c>
      <c r="J28" s="695">
        <v>100000</v>
      </c>
    </row>
    <row r="29" spans="1:12" ht="21.6" customHeight="1" x14ac:dyDescent="0.25">
      <c r="A29" s="1147" t="s">
        <v>705</v>
      </c>
      <c r="B29" s="1148"/>
      <c r="C29" s="1148"/>
      <c r="D29" s="1149"/>
      <c r="E29" s="690"/>
      <c r="F29" s="695">
        <v>0</v>
      </c>
      <c r="G29" s="695">
        <v>0</v>
      </c>
      <c r="H29" s="695">
        <v>100000</v>
      </c>
      <c r="I29" s="697">
        <f>SUM(H29)</f>
        <v>100000</v>
      </c>
      <c r="J29" s="695">
        <v>0</v>
      </c>
    </row>
    <row r="30" spans="1:12" ht="21.6" customHeight="1" x14ac:dyDescent="0.25">
      <c r="A30" s="1150" t="s">
        <v>706</v>
      </c>
      <c r="B30" s="1151"/>
      <c r="C30" s="1151"/>
      <c r="D30" s="1152"/>
      <c r="E30" s="690"/>
      <c r="F30" s="695">
        <v>0</v>
      </c>
      <c r="G30" s="695">
        <v>0</v>
      </c>
      <c r="H30" s="695">
        <v>70000</v>
      </c>
      <c r="I30" s="697">
        <f>SUM(H30)</f>
        <v>70000</v>
      </c>
      <c r="J30" s="695">
        <v>0</v>
      </c>
    </row>
    <row r="31" spans="1:12" ht="28.15" customHeight="1" x14ac:dyDescent="0.25">
      <c r="A31" s="1150" t="s">
        <v>707</v>
      </c>
      <c r="B31" s="1151"/>
      <c r="C31" s="1151"/>
      <c r="D31" s="1152"/>
      <c r="E31" s="690"/>
      <c r="F31" s="695">
        <v>100000</v>
      </c>
      <c r="G31" s="695">
        <v>50000</v>
      </c>
      <c r="H31" s="695">
        <v>150000</v>
      </c>
      <c r="I31" s="697">
        <f>SUM(G31:H31)</f>
        <v>200000</v>
      </c>
      <c r="J31" s="695">
        <v>0</v>
      </c>
    </row>
    <row r="32" spans="1:12" ht="28.15" customHeight="1" x14ac:dyDescent="0.25">
      <c r="A32" s="1150" t="s">
        <v>708</v>
      </c>
      <c r="B32" s="1151"/>
      <c r="C32" s="1151"/>
      <c r="D32" s="1152"/>
      <c r="E32" s="690"/>
      <c r="F32" s="695">
        <v>0</v>
      </c>
      <c r="G32" s="695">
        <v>0</v>
      </c>
      <c r="H32" s="695">
        <v>50000</v>
      </c>
      <c r="I32" s="697">
        <f>SUM(G32:H32)</f>
        <v>50000</v>
      </c>
      <c r="J32" s="695">
        <v>0</v>
      </c>
    </row>
    <row r="33" spans="1:10" ht="28.15" customHeight="1" thickBot="1" x14ac:dyDescent="0.3">
      <c r="A33" s="736"/>
      <c r="B33" s="736"/>
      <c r="C33" s="736"/>
      <c r="D33" s="736"/>
      <c r="E33" s="56"/>
      <c r="F33" s="56"/>
      <c r="G33" s="737"/>
      <c r="H33" s="737"/>
      <c r="I33" s="738"/>
      <c r="J33" s="766" t="s">
        <v>217</v>
      </c>
    </row>
    <row r="34" spans="1:10" ht="12.95" customHeight="1" thickBot="1" x14ac:dyDescent="0.3">
      <c r="A34" s="24"/>
      <c r="B34" s="735"/>
      <c r="C34" s="735"/>
      <c r="D34" s="735"/>
      <c r="E34" s="26"/>
      <c r="F34" s="733"/>
      <c r="G34" s="1052" t="s">
        <v>19</v>
      </c>
      <c r="H34" s="1052"/>
      <c r="I34" s="1052"/>
      <c r="J34" s="1025" t="s">
        <v>24</v>
      </c>
    </row>
    <row r="35" spans="1:10" ht="12.95" customHeight="1" x14ac:dyDescent="0.25">
      <c r="A35" s="1056" t="s">
        <v>1</v>
      </c>
      <c r="B35" s="1057"/>
      <c r="C35" s="1057"/>
      <c r="D35" s="1053"/>
      <c r="E35" s="1100" t="s">
        <v>16</v>
      </c>
      <c r="F35" s="734" t="s">
        <v>17</v>
      </c>
      <c r="G35" s="1054" t="s">
        <v>18</v>
      </c>
      <c r="H35" s="1054" t="s">
        <v>23</v>
      </c>
      <c r="I35" s="1054" t="s">
        <v>22</v>
      </c>
      <c r="J35" s="1026"/>
    </row>
    <row r="36" spans="1:10" ht="12.95" customHeight="1" thickBot="1" x14ac:dyDescent="0.3">
      <c r="A36" s="1103"/>
      <c r="B36" s="1104"/>
      <c r="C36" s="1104"/>
      <c r="D36" s="1105"/>
      <c r="E36" s="1101"/>
      <c r="F36" s="285" t="s">
        <v>18</v>
      </c>
      <c r="G36" s="1102"/>
      <c r="H36" s="1102"/>
      <c r="I36" s="1102"/>
      <c r="J36" s="285" t="s">
        <v>25</v>
      </c>
    </row>
    <row r="37" spans="1:10" ht="28.15" customHeight="1" x14ac:dyDescent="0.25">
      <c r="A37" s="1150" t="s">
        <v>709</v>
      </c>
      <c r="B37" s="1151"/>
      <c r="C37" s="1151"/>
      <c r="D37" s="1152"/>
      <c r="E37" s="690"/>
      <c r="F37" s="695">
        <v>35000</v>
      </c>
      <c r="G37" s="695">
        <v>0</v>
      </c>
      <c r="H37" s="695">
        <v>50000</v>
      </c>
      <c r="I37" s="697">
        <f>SUM(G37:H37)</f>
        <v>50000</v>
      </c>
      <c r="J37" s="695">
        <v>0</v>
      </c>
    </row>
    <row r="38" spans="1:10" ht="28.15" customHeight="1" x14ac:dyDescent="0.25">
      <c r="A38" s="1150" t="s">
        <v>710</v>
      </c>
      <c r="B38" s="1151"/>
      <c r="C38" s="1151"/>
      <c r="D38" s="1152"/>
      <c r="E38" s="690"/>
      <c r="F38" s="695">
        <v>0</v>
      </c>
      <c r="G38" s="695">
        <v>0</v>
      </c>
      <c r="H38" s="695">
        <v>50000</v>
      </c>
      <c r="I38" s="697">
        <f>SUM(H38)</f>
        <v>50000</v>
      </c>
      <c r="J38" s="695">
        <v>0</v>
      </c>
    </row>
    <row r="39" spans="1:10" ht="28.15" customHeight="1" x14ac:dyDescent="0.25">
      <c r="A39" s="1150" t="s">
        <v>711</v>
      </c>
      <c r="B39" s="1151"/>
      <c r="C39" s="1151"/>
      <c r="D39" s="1152"/>
      <c r="E39" s="690"/>
      <c r="F39" s="695">
        <v>200000</v>
      </c>
      <c r="G39" s="695">
        <v>0</v>
      </c>
      <c r="H39" s="695">
        <v>250000</v>
      </c>
      <c r="I39" s="697">
        <f>SUM(H39)</f>
        <v>250000</v>
      </c>
      <c r="J39" s="695">
        <v>0</v>
      </c>
    </row>
    <row r="40" spans="1:10" ht="28.15" customHeight="1" x14ac:dyDescent="0.25">
      <c r="A40" s="1150" t="s">
        <v>712</v>
      </c>
      <c r="B40" s="1151"/>
      <c r="C40" s="1151"/>
      <c r="D40" s="1152"/>
      <c r="E40" s="690"/>
      <c r="F40" s="695">
        <v>420000</v>
      </c>
      <c r="G40" s="695">
        <v>0</v>
      </c>
      <c r="H40" s="695">
        <v>100000</v>
      </c>
      <c r="I40" s="697">
        <f>SUM(H40)</f>
        <v>100000</v>
      </c>
      <c r="J40" s="695">
        <v>0</v>
      </c>
    </row>
    <row r="41" spans="1:10" ht="28.15" customHeight="1" x14ac:dyDescent="0.25">
      <c r="A41" s="1150" t="s">
        <v>791</v>
      </c>
      <c r="B41" s="1151"/>
      <c r="C41" s="1151"/>
      <c r="D41" s="1152"/>
      <c r="E41" s="690"/>
      <c r="F41" s="722">
        <v>100000</v>
      </c>
      <c r="G41" s="722">
        <v>0</v>
      </c>
      <c r="H41" s="722">
        <v>0</v>
      </c>
      <c r="I41" s="723">
        <v>0</v>
      </c>
      <c r="J41" s="722">
        <v>0</v>
      </c>
    </row>
    <row r="42" spans="1:10" ht="16.899999999999999" customHeight="1" x14ac:dyDescent="0.25">
      <c r="A42" s="1144" t="s">
        <v>40</v>
      </c>
      <c r="B42" s="1145"/>
      <c r="C42" s="1145"/>
      <c r="D42" s="1146"/>
      <c r="E42" s="690"/>
      <c r="F42" s="187">
        <f>SUM(F12:F41)</f>
        <v>1305000</v>
      </c>
      <c r="G42" s="187">
        <f>SUM(G12:G41)</f>
        <v>509940</v>
      </c>
      <c r="H42" s="187">
        <f>SUM(H12:H41)</f>
        <v>1990060</v>
      </c>
      <c r="I42" s="187">
        <f>SUM(I12:I40)</f>
        <v>2500000</v>
      </c>
      <c r="J42" s="187">
        <f>SUM(J23:J41)</f>
        <v>1180000</v>
      </c>
    </row>
    <row r="43" spans="1:10" ht="12.95" customHeight="1" x14ac:dyDescent="0.25">
      <c r="A43" s="188" t="s">
        <v>457</v>
      </c>
      <c r="B43" s="45"/>
      <c r="C43" s="677"/>
      <c r="D43" s="195"/>
      <c r="E43" s="191"/>
      <c r="F43" s="16"/>
      <c r="G43" s="237"/>
      <c r="H43" s="237"/>
      <c r="I43" s="237"/>
      <c r="J43" s="16"/>
    </row>
    <row r="44" spans="1:10" s="32" customFormat="1" ht="12.95" customHeight="1" x14ac:dyDescent="0.25">
      <c r="A44" s="31" t="s">
        <v>82</v>
      </c>
      <c r="D44" s="33"/>
      <c r="E44" s="411" t="s">
        <v>176</v>
      </c>
      <c r="F44" s="746"/>
      <c r="G44" s="746"/>
      <c r="H44" s="746"/>
      <c r="I44" s="746"/>
      <c r="J44" s="746"/>
    </row>
    <row r="45" spans="1:10" ht="12.95" customHeight="1" x14ac:dyDescent="0.25">
      <c r="A45" s="748" t="s">
        <v>785</v>
      </c>
      <c r="B45" s="749"/>
      <c r="C45" s="750"/>
      <c r="D45" s="751"/>
      <c r="E45" s="14"/>
      <c r="F45" s="14">
        <v>0</v>
      </c>
      <c r="G45" s="21">
        <v>0</v>
      </c>
      <c r="H45" s="21">
        <v>0</v>
      </c>
      <c r="I45" s="21">
        <v>0</v>
      </c>
      <c r="J45" s="14">
        <v>320000</v>
      </c>
    </row>
    <row r="46" spans="1:10" ht="12.95" customHeight="1" x14ac:dyDescent="0.25">
      <c r="A46" s="748" t="s">
        <v>786</v>
      </c>
      <c r="B46" s="749"/>
      <c r="C46" s="750"/>
      <c r="D46" s="751"/>
      <c r="E46" s="14"/>
      <c r="F46" s="14">
        <v>0</v>
      </c>
      <c r="G46" s="21">
        <v>0</v>
      </c>
      <c r="H46" s="21">
        <v>0</v>
      </c>
      <c r="I46" s="21">
        <v>0</v>
      </c>
      <c r="J46" s="14">
        <v>700000</v>
      </c>
    </row>
    <row r="47" spans="1:10" ht="12.95" customHeight="1" x14ac:dyDescent="0.25">
      <c r="A47" s="748" t="s">
        <v>787</v>
      </c>
      <c r="B47" s="749"/>
      <c r="C47" s="752"/>
      <c r="D47" s="751"/>
      <c r="E47" s="14"/>
      <c r="F47" s="18">
        <v>0</v>
      </c>
      <c r="G47" s="21">
        <v>0</v>
      </c>
      <c r="H47" s="21">
        <v>0</v>
      </c>
      <c r="I47" s="21">
        <v>0</v>
      </c>
      <c r="J47" s="21">
        <v>300000</v>
      </c>
    </row>
    <row r="48" spans="1:10" ht="12.95" customHeight="1" x14ac:dyDescent="0.25">
      <c r="A48" s="748" t="s">
        <v>788</v>
      </c>
      <c r="B48" s="749"/>
      <c r="C48" s="750"/>
      <c r="D48" s="751"/>
      <c r="E48" s="14"/>
      <c r="F48" s="14">
        <v>0</v>
      </c>
      <c r="G48" s="14">
        <v>0</v>
      </c>
      <c r="H48" s="14">
        <v>0</v>
      </c>
      <c r="I48" s="14">
        <v>0</v>
      </c>
      <c r="J48" s="14">
        <v>1000000</v>
      </c>
    </row>
    <row r="49" spans="1:10" ht="12.95" customHeight="1" x14ac:dyDescent="0.25">
      <c r="A49" s="748" t="s">
        <v>789</v>
      </c>
      <c r="B49" s="749"/>
      <c r="C49" s="750"/>
      <c r="D49" s="751"/>
      <c r="E49" s="14"/>
      <c r="F49" s="14">
        <v>129000</v>
      </c>
      <c r="G49" s="14">
        <v>0</v>
      </c>
      <c r="H49" s="14">
        <v>0</v>
      </c>
      <c r="I49" s="14">
        <v>0</v>
      </c>
      <c r="J49" s="14">
        <v>0</v>
      </c>
    </row>
    <row r="50" spans="1:10" ht="12.95" customHeight="1" x14ac:dyDescent="0.25">
      <c r="A50" s="748" t="s">
        <v>790</v>
      </c>
      <c r="B50" s="749"/>
      <c r="C50" s="750"/>
      <c r="D50" s="751"/>
      <c r="E50" s="14"/>
      <c r="F50" s="14">
        <v>98000</v>
      </c>
      <c r="G50" s="14">
        <v>0</v>
      </c>
      <c r="H50" s="14">
        <v>0</v>
      </c>
      <c r="I50" s="14">
        <v>0</v>
      </c>
      <c r="J50" s="14">
        <v>0</v>
      </c>
    </row>
    <row r="51" spans="1:10" ht="12.95" customHeight="1" x14ac:dyDescent="0.25">
      <c r="A51" s="557"/>
      <c r="B51" s="747" t="s">
        <v>460</v>
      </c>
      <c r="C51" s="2"/>
      <c r="D51" s="3"/>
      <c r="E51" s="14"/>
      <c r="F51" s="17">
        <f>SUM(F45:F50)</f>
        <v>227000</v>
      </c>
      <c r="G51" s="359">
        <v>0</v>
      </c>
      <c r="H51" s="359">
        <v>0</v>
      </c>
      <c r="I51" s="359">
        <v>0</v>
      </c>
      <c r="J51" s="17">
        <f>SUM(J45:J50)</f>
        <v>2320000</v>
      </c>
    </row>
    <row r="52" spans="1:10" ht="12.95" customHeight="1" thickBot="1" x14ac:dyDescent="0.3">
      <c r="A52" s="550" t="s">
        <v>15</v>
      </c>
      <c r="B52" s="698"/>
      <c r="C52" s="551"/>
      <c r="D52" s="552"/>
      <c r="E52" s="690"/>
      <c r="F52" s="174">
        <f>SUM(F42,F51)</f>
        <v>1532000</v>
      </c>
      <c r="G52" s="174">
        <f>SUM(G42,G51)</f>
        <v>509940</v>
      </c>
      <c r="H52" s="174">
        <f>SUM(H42,H51)</f>
        <v>1990060</v>
      </c>
      <c r="I52" s="174">
        <f>SUM(I42,I51)</f>
        <v>2500000</v>
      </c>
      <c r="J52" s="174">
        <f>SUM(J42,J51)</f>
        <v>3500000</v>
      </c>
    </row>
    <row r="53" spans="1:10" ht="12.95" customHeight="1" thickTop="1" x14ac:dyDescent="0.25"/>
    <row r="54" spans="1:10" s="327" customFormat="1" ht="12.95" customHeight="1" x14ac:dyDescent="0.25">
      <c r="D54" s="32" t="s">
        <v>82</v>
      </c>
    </row>
    <row r="55" spans="1:10" s="327" customFormat="1" ht="14.1" customHeight="1" x14ac:dyDescent="0.25">
      <c r="A55" s="30" t="s">
        <v>27</v>
      </c>
      <c r="B55" s="30"/>
      <c r="C55" s="30"/>
      <c r="D55" s="30"/>
      <c r="E55" s="23" t="s">
        <v>29</v>
      </c>
      <c r="F55" s="47"/>
      <c r="G55" s="47"/>
      <c r="H55" s="39" t="s">
        <v>30</v>
      </c>
      <c r="I55" s="47"/>
      <c r="J55" s="47"/>
    </row>
    <row r="56" spans="1:10" s="327" customFormat="1" ht="14.1" customHeight="1" x14ac:dyDescent="0.25">
      <c r="A56" s="30"/>
      <c r="B56" s="30"/>
      <c r="C56" s="30"/>
      <c r="D56" s="30"/>
      <c r="E56" s="605"/>
      <c r="F56" s="47"/>
      <c r="G56" s="47"/>
      <c r="H56" s="47"/>
      <c r="I56" s="47"/>
      <c r="J56" s="47"/>
    </row>
    <row r="57" spans="1:10" s="327" customFormat="1" ht="14.1" customHeight="1" x14ac:dyDescent="0.25">
      <c r="A57" s="30"/>
      <c r="B57" s="351"/>
      <c r="C57" s="351" t="s">
        <v>32</v>
      </c>
      <c r="D57" s="351"/>
      <c r="E57" s="351"/>
      <c r="F57" s="351" t="s">
        <v>31</v>
      </c>
      <c r="G57" s="351"/>
      <c r="H57" s="352"/>
      <c r="I57" s="351" t="s">
        <v>32</v>
      </c>
      <c r="J57" s="352"/>
    </row>
    <row r="58" spans="1:10" s="327" customFormat="1" ht="14.1" customHeight="1" x14ac:dyDescent="0.25">
      <c r="A58" s="30"/>
      <c r="B58" s="30"/>
      <c r="C58" s="219" t="s">
        <v>28</v>
      </c>
      <c r="D58" s="30"/>
      <c r="E58" s="605"/>
      <c r="F58" s="219" t="s">
        <v>248</v>
      </c>
      <c r="G58" s="30"/>
      <c r="H58" s="47"/>
      <c r="I58" s="219" t="s">
        <v>287</v>
      </c>
      <c r="J58" s="47"/>
    </row>
    <row r="59" spans="1:10" s="327" customFormat="1" ht="12.95" customHeight="1" x14ac:dyDescent="0.25">
      <c r="D59" s="327" t="s">
        <v>52</v>
      </c>
      <c r="E59" s="1068" t="s">
        <v>248</v>
      </c>
      <c r="F59" s="1068"/>
      <c r="H59" s="1069" t="s">
        <v>287</v>
      </c>
      <c r="I59" s="1069"/>
      <c r="J59" s="1069"/>
    </row>
    <row r="60" spans="1:10" s="327" customFormat="1" x14ac:dyDescent="0.25"/>
    <row r="63" spans="1:10" x14ac:dyDescent="0.25">
      <c r="D63" s="459" t="s">
        <v>53</v>
      </c>
    </row>
  </sheetData>
  <mergeCells count="32"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  <mergeCell ref="A10:D10"/>
    <mergeCell ref="E59:F59"/>
    <mergeCell ref="H59:J59"/>
    <mergeCell ref="A26:D26"/>
    <mergeCell ref="A28:D28"/>
    <mergeCell ref="A42:D42"/>
    <mergeCell ref="A29:D29"/>
    <mergeCell ref="A30:D30"/>
    <mergeCell ref="A31:D31"/>
    <mergeCell ref="A32:D32"/>
    <mergeCell ref="A37:D37"/>
    <mergeCell ref="A38:D38"/>
    <mergeCell ref="A39:D39"/>
    <mergeCell ref="A40:D40"/>
    <mergeCell ref="A41:D41"/>
    <mergeCell ref="G34:I34"/>
    <mergeCell ref="J34:J35"/>
    <mergeCell ref="A35:D36"/>
    <mergeCell ref="E35:E36"/>
    <mergeCell ref="G35:G36"/>
    <mergeCell ref="H35:H36"/>
    <mergeCell ref="I35:I36"/>
  </mergeCells>
  <pageMargins left="1.1200000000000001" right="0.39370078740157483" top="0.64" bottom="0.74803149606299213" header="0.31496062992125984" footer="0.31496062992125984"/>
  <pageSetup paperSize="14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25" zoomScale="91" zoomScaleNormal="91" workbookViewId="0">
      <selection activeCell="E28" sqref="E28"/>
    </sheetView>
  </sheetViews>
  <sheetFormatPr defaultColWidth="8.85546875" defaultRowHeight="15" x14ac:dyDescent="0.25"/>
  <cols>
    <col min="1" max="1" width="1.7109375" style="459" customWidth="1"/>
    <col min="2" max="2" width="3.42578125" style="459" customWidth="1"/>
    <col min="3" max="3" width="2.28515625" style="459" customWidth="1"/>
    <col min="4" max="4" width="42.5703125" style="459" customWidth="1"/>
    <col min="5" max="5" width="15.5703125" style="459" customWidth="1"/>
    <col min="6" max="6" width="16.28515625" style="459" customWidth="1"/>
    <col min="7" max="7" width="15.7109375" style="459" customWidth="1"/>
    <col min="8" max="8" width="16.7109375" style="459" customWidth="1"/>
    <col min="9" max="9" width="15.5703125" style="459" customWidth="1"/>
    <col min="10" max="10" width="15.85546875" style="459" customWidth="1"/>
    <col min="11" max="16384" width="8.85546875" style="459"/>
  </cols>
  <sheetData>
    <row r="1" spans="1:10" ht="12.95" customHeight="1" x14ac:dyDescent="0.3">
      <c r="J1" s="10"/>
    </row>
    <row r="2" spans="1:10" ht="12.95" customHeight="1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0" s="30" customFormat="1" ht="14.1" customHeight="1" x14ac:dyDescent="0.3">
      <c r="B3" s="30" t="s">
        <v>0</v>
      </c>
      <c r="E3" s="821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20.25" customHeight="1" thickBot="1" x14ac:dyDescent="0.35">
      <c r="A6" s="364" t="s">
        <v>612</v>
      </c>
      <c r="B6" s="364"/>
      <c r="J6" s="773" t="s">
        <v>218</v>
      </c>
    </row>
    <row r="7" spans="1:10" ht="12.95" customHeight="1" thickBot="1" x14ac:dyDescent="0.3">
      <c r="A7" s="24"/>
      <c r="B7" s="822"/>
      <c r="C7" s="822"/>
      <c r="D7" s="822"/>
      <c r="E7" s="26"/>
      <c r="F7" s="819"/>
      <c r="G7" s="1052" t="s">
        <v>19</v>
      </c>
      <c r="H7" s="1052"/>
      <c r="I7" s="1052"/>
      <c r="J7" s="1025" t="s">
        <v>24</v>
      </c>
    </row>
    <row r="8" spans="1:10" ht="12.95" customHeight="1" x14ac:dyDescent="0.25">
      <c r="A8" s="1056" t="s">
        <v>1</v>
      </c>
      <c r="B8" s="1057"/>
      <c r="C8" s="1057"/>
      <c r="D8" s="1053"/>
      <c r="E8" s="1100" t="s">
        <v>16</v>
      </c>
      <c r="F8" s="820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2.95" customHeight="1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2.95" customHeight="1" x14ac:dyDescent="0.3">
      <c r="A10" s="1135"/>
      <c r="B10" s="1136"/>
      <c r="C10" s="1136"/>
      <c r="D10" s="1137"/>
      <c r="E10" s="287"/>
      <c r="F10" s="287"/>
      <c r="G10" s="287"/>
      <c r="H10" s="287"/>
      <c r="I10" s="287"/>
      <c r="J10" s="607"/>
    </row>
    <row r="11" spans="1:10" ht="12.95" customHeight="1" x14ac:dyDescent="0.3">
      <c r="A11" s="407" t="s">
        <v>221</v>
      </c>
      <c r="B11" s="19"/>
      <c r="C11" s="19"/>
      <c r="D11" s="19"/>
      <c r="E11" s="406"/>
      <c r="F11" s="17"/>
      <c r="G11" s="406"/>
      <c r="H11" s="406"/>
      <c r="I11" s="406"/>
      <c r="J11" s="14"/>
    </row>
    <row r="12" spans="1:10" ht="12.95" customHeight="1" x14ac:dyDescent="0.3">
      <c r="A12" s="473" t="s">
        <v>222</v>
      </c>
      <c r="B12" s="19"/>
      <c r="C12" s="19"/>
      <c r="D12" s="43"/>
      <c r="E12" s="411" t="s">
        <v>844</v>
      </c>
      <c r="F12" s="14"/>
      <c r="G12" s="42"/>
      <c r="H12" s="42"/>
      <c r="I12" s="42"/>
      <c r="J12" s="14"/>
    </row>
    <row r="13" spans="1:10" ht="12.95" customHeight="1" x14ac:dyDescent="0.3">
      <c r="A13" s="473"/>
      <c r="B13" s="19" t="s">
        <v>613</v>
      </c>
      <c r="C13" s="20"/>
      <c r="D13" s="43"/>
      <c r="E13" s="406"/>
      <c r="F13" s="18"/>
      <c r="G13" s="21"/>
      <c r="H13" s="21"/>
      <c r="I13" s="21"/>
      <c r="J13" s="14"/>
    </row>
    <row r="14" spans="1:10" ht="12.95" customHeight="1" x14ac:dyDescent="0.3">
      <c r="A14" s="676" t="s">
        <v>698</v>
      </c>
      <c r="B14" s="45"/>
      <c r="C14" s="677"/>
      <c r="D14" s="195"/>
      <c r="E14" s="678"/>
      <c r="F14" s="679"/>
      <c r="G14" s="555"/>
      <c r="H14" s="237"/>
      <c r="I14" s="237"/>
      <c r="J14" s="16"/>
    </row>
    <row r="15" spans="1:10" ht="12.95" customHeight="1" x14ac:dyDescent="0.3">
      <c r="A15" s="473" t="s">
        <v>696</v>
      </c>
      <c r="B15" s="19"/>
      <c r="C15" s="20"/>
      <c r="D15" s="43"/>
      <c r="E15" s="406"/>
      <c r="F15" s="21">
        <v>250000</v>
      </c>
      <c r="G15" s="392">
        <v>197910</v>
      </c>
      <c r="H15" s="21">
        <v>2090</v>
      </c>
      <c r="I15" s="159">
        <f>SUM(G15:H15)</f>
        <v>200000</v>
      </c>
      <c r="J15" s="14">
        <v>0</v>
      </c>
    </row>
    <row r="16" spans="1:10" ht="12.95" customHeight="1" x14ac:dyDescent="0.3">
      <c r="A16" s="680" t="s">
        <v>697</v>
      </c>
      <c r="B16" s="681"/>
      <c r="C16" s="682"/>
      <c r="D16" s="683"/>
      <c r="E16" s="4"/>
      <c r="F16" s="356"/>
      <c r="G16" s="684"/>
      <c r="H16" s="292"/>
      <c r="I16" s="292"/>
      <c r="J16" s="291"/>
    </row>
    <row r="17" spans="1:12" ht="12.75" customHeight="1" x14ac:dyDescent="0.3">
      <c r="A17" s="676" t="s">
        <v>699</v>
      </c>
      <c r="B17" s="45"/>
      <c r="C17" s="677"/>
      <c r="D17" s="195"/>
      <c r="E17" s="678"/>
      <c r="F17" s="16"/>
      <c r="G17" s="237"/>
      <c r="H17" s="237"/>
      <c r="I17" s="237"/>
      <c r="J17" s="16"/>
    </row>
    <row r="18" spans="1:12" s="1" customFormat="1" ht="12.95" customHeight="1" x14ac:dyDescent="0.3">
      <c r="A18" s="473"/>
      <c r="B18" s="19" t="s">
        <v>902</v>
      </c>
      <c r="C18" s="20"/>
      <c r="D18" s="43"/>
      <c r="E18" s="212"/>
      <c r="F18" s="18">
        <v>0</v>
      </c>
      <c r="G18" s="21">
        <v>3000</v>
      </c>
      <c r="H18" s="21">
        <v>457000</v>
      </c>
      <c r="I18" s="159">
        <f>SUM(G18:H18)</f>
        <v>460000</v>
      </c>
      <c r="J18" s="14"/>
    </row>
    <row r="19" spans="1:12" ht="12.95" customHeight="1" x14ac:dyDescent="0.3">
      <c r="A19" s="473"/>
      <c r="B19" s="19"/>
      <c r="C19" s="823" t="s">
        <v>903</v>
      </c>
      <c r="D19" s="43"/>
      <c r="E19" s="406"/>
      <c r="F19" s="14"/>
      <c r="G19" s="21"/>
      <c r="H19" s="21"/>
      <c r="I19" s="21"/>
      <c r="J19" s="14">
        <v>350000</v>
      </c>
    </row>
    <row r="20" spans="1:12" ht="12.95" customHeight="1" x14ac:dyDescent="0.3">
      <c r="A20" s="473"/>
      <c r="B20" s="19"/>
      <c r="C20" s="20" t="s">
        <v>904</v>
      </c>
      <c r="D20" s="43"/>
      <c r="E20" s="406"/>
      <c r="F20" s="14"/>
      <c r="G20" s="21"/>
      <c r="H20" s="21"/>
      <c r="I20" s="21"/>
      <c r="J20" s="14">
        <v>30000</v>
      </c>
    </row>
    <row r="21" spans="1:12" s="1" customFormat="1" ht="12.95" customHeight="1" x14ac:dyDescent="0.3">
      <c r="A21" s="473"/>
      <c r="B21" s="19"/>
      <c r="C21" s="20" t="s">
        <v>905</v>
      </c>
      <c r="D21" s="43"/>
      <c r="E21" s="212"/>
      <c r="F21" s="18"/>
      <c r="G21" s="21"/>
      <c r="H21" s="21"/>
      <c r="I21" s="21"/>
      <c r="J21" s="21">
        <v>50000</v>
      </c>
    </row>
    <row r="22" spans="1:12" ht="12.95" customHeight="1" x14ac:dyDescent="0.3">
      <c r="A22" s="473"/>
      <c r="B22" s="19"/>
      <c r="C22" s="20" t="s">
        <v>906</v>
      </c>
      <c r="D22" s="43"/>
      <c r="E22" s="406"/>
      <c r="F22" s="18"/>
      <c r="G22" s="21"/>
      <c r="H22" s="21"/>
      <c r="I22" s="21"/>
      <c r="J22" s="14">
        <v>40000</v>
      </c>
    </row>
    <row r="23" spans="1:12" ht="12.95" customHeight="1" x14ac:dyDescent="0.3">
      <c r="A23" s="680"/>
      <c r="B23" s="681"/>
      <c r="C23" s="682" t="s">
        <v>907</v>
      </c>
      <c r="D23" s="683"/>
      <c r="E23" s="4"/>
      <c r="F23" s="291"/>
      <c r="G23" s="292"/>
      <c r="H23" s="292"/>
      <c r="I23" s="292"/>
      <c r="J23" s="291">
        <v>40000</v>
      </c>
    </row>
    <row r="24" spans="1:12" s="1" customFormat="1" ht="12.95" customHeight="1" x14ac:dyDescent="0.3">
      <c r="A24" s="685" t="s">
        <v>700</v>
      </c>
      <c r="B24" s="686"/>
      <c r="C24" s="687"/>
      <c r="D24" s="688"/>
      <c r="E24" s="692"/>
      <c r="F24" s="691">
        <v>200000</v>
      </c>
      <c r="G24" s="691">
        <v>170000</v>
      </c>
      <c r="H24" s="691">
        <v>310000</v>
      </c>
      <c r="I24" s="696">
        <f>SUM(G24:H24)</f>
        <v>480000</v>
      </c>
      <c r="J24" s="691">
        <v>230000</v>
      </c>
    </row>
    <row r="25" spans="1:12" ht="12.95" customHeight="1" x14ac:dyDescent="0.3">
      <c r="A25" s="685" t="s">
        <v>701</v>
      </c>
      <c r="B25" s="686"/>
      <c r="C25" s="687"/>
      <c r="D25" s="688"/>
      <c r="E25" s="689"/>
      <c r="F25" s="690"/>
      <c r="G25" s="693"/>
      <c r="H25" s="691">
        <v>150000</v>
      </c>
      <c r="I25" s="696">
        <f>SUM(G25:H25)</f>
        <v>150000</v>
      </c>
      <c r="J25" s="690"/>
      <c r="L25" s="459" t="s">
        <v>50</v>
      </c>
    </row>
    <row r="26" spans="1:12" ht="30" customHeight="1" x14ac:dyDescent="0.3">
      <c r="A26" s="1138" t="s">
        <v>702</v>
      </c>
      <c r="B26" s="1139"/>
      <c r="C26" s="1139"/>
      <c r="D26" s="1140"/>
      <c r="E26" s="689"/>
      <c r="F26" s="690"/>
      <c r="G26" s="694">
        <v>89030</v>
      </c>
      <c r="H26" s="694">
        <v>150970</v>
      </c>
      <c r="I26" s="697">
        <f>SUM(G26:H26)</f>
        <v>240000</v>
      </c>
      <c r="J26" s="695">
        <v>240000</v>
      </c>
    </row>
    <row r="27" spans="1:12" s="1" customFormat="1" ht="12.95" customHeight="1" x14ac:dyDescent="0.3">
      <c r="A27" s="685" t="s">
        <v>703</v>
      </c>
      <c r="B27" s="686"/>
      <c r="C27" s="687"/>
      <c r="D27" s="688"/>
      <c r="E27" s="692"/>
      <c r="F27" s="559">
        <v>0</v>
      </c>
      <c r="G27" s="691">
        <v>0</v>
      </c>
      <c r="H27" s="691">
        <v>0</v>
      </c>
      <c r="I27" s="691">
        <v>0</v>
      </c>
      <c r="J27" s="691">
        <v>80000</v>
      </c>
    </row>
    <row r="28" spans="1:12" ht="33.6" customHeight="1" x14ac:dyDescent="0.3">
      <c r="A28" s="1141" t="s">
        <v>704</v>
      </c>
      <c r="B28" s="1142"/>
      <c r="C28" s="1142"/>
      <c r="D28" s="1143"/>
      <c r="E28" s="690"/>
      <c r="F28" s="695">
        <v>0</v>
      </c>
      <c r="G28" s="695">
        <v>0</v>
      </c>
      <c r="H28" s="695">
        <v>100000</v>
      </c>
      <c r="I28" s="695">
        <f>SUM(H28)</f>
        <v>100000</v>
      </c>
      <c r="J28" s="695">
        <v>150000</v>
      </c>
    </row>
    <row r="29" spans="1:12" ht="21.6" customHeight="1" x14ac:dyDescent="0.3">
      <c r="A29" s="1147" t="s">
        <v>705</v>
      </c>
      <c r="B29" s="1148"/>
      <c r="C29" s="1148"/>
      <c r="D29" s="1149"/>
      <c r="E29" s="690"/>
      <c r="F29" s="695">
        <v>0</v>
      </c>
      <c r="G29" s="695">
        <v>0</v>
      </c>
      <c r="H29" s="695">
        <v>100000</v>
      </c>
      <c r="I29" s="697">
        <f>SUM(H29)</f>
        <v>100000</v>
      </c>
      <c r="J29" s="695">
        <v>0</v>
      </c>
    </row>
    <row r="30" spans="1:12" ht="21.6" customHeight="1" x14ac:dyDescent="0.3">
      <c r="A30" s="1150" t="s">
        <v>706</v>
      </c>
      <c r="B30" s="1151"/>
      <c r="C30" s="1151"/>
      <c r="D30" s="1152"/>
      <c r="E30" s="690"/>
      <c r="F30" s="695">
        <v>0</v>
      </c>
      <c r="G30" s="695">
        <v>0</v>
      </c>
      <c r="H30" s="695">
        <v>70000</v>
      </c>
      <c r="I30" s="697">
        <f>SUM(H30)</f>
        <v>70000</v>
      </c>
      <c r="J30" s="695">
        <v>0</v>
      </c>
    </row>
    <row r="31" spans="1:12" ht="28.15" customHeight="1" x14ac:dyDescent="0.3">
      <c r="A31" s="1150" t="s">
        <v>707</v>
      </c>
      <c r="B31" s="1151"/>
      <c r="C31" s="1151"/>
      <c r="D31" s="1152"/>
      <c r="E31" s="690"/>
      <c r="F31" s="695">
        <v>100000</v>
      </c>
      <c r="G31" s="695">
        <v>50000</v>
      </c>
      <c r="H31" s="695">
        <v>150000</v>
      </c>
      <c r="I31" s="697">
        <f>SUM(G31:H31)</f>
        <v>200000</v>
      </c>
      <c r="J31" s="695">
        <v>0</v>
      </c>
    </row>
    <row r="32" spans="1:12" ht="28.15" customHeight="1" x14ac:dyDescent="0.3">
      <c r="A32" s="1150" t="s">
        <v>708</v>
      </c>
      <c r="B32" s="1151"/>
      <c r="C32" s="1151"/>
      <c r="D32" s="1152"/>
      <c r="E32" s="690"/>
      <c r="F32" s="695">
        <v>0</v>
      </c>
      <c r="G32" s="695">
        <v>0</v>
      </c>
      <c r="H32" s="695">
        <v>50000</v>
      </c>
      <c r="I32" s="697">
        <f>SUM(G32:H32)</f>
        <v>50000</v>
      </c>
      <c r="J32" s="695">
        <v>40000</v>
      </c>
    </row>
    <row r="33" spans="1:10" ht="28.15" customHeight="1" thickBot="1" x14ac:dyDescent="0.35">
      <c r="A33" s="736"/>
      <c r="B33" s="736"/>
      <c r="C33" s="736"/>
      <c r="D33" s="736"/>
      <c r="E33" s="56"/>
      <c r="F33" s="56"/>
      <c r="G33" s="737"/>
      <c r="H33" s="737"/>
      <c r="I33" s="738"/>
      <c r="J33" s="766" t="s">
        <v>217</v>
      </c>
    </row>
    <row r="34" spans="1:10" ht="12.95" customHeight="1" thickBot="1" x14ac:dyDescent="0.3">
      <c r="A34" s="24"/>
      <c r="B34" s="822"/>
      <c r="C34" s="822"/>
      <c r="D34" s="822"/>
      <c r="E34" s="26"/>
      <c r="F34" s="819"/>
      <c r="G34" s="1052" t="s">
        <v>19</v>
      </c>
      <c r="H34" s="1052"/>
      <c r="I34" s="1052"/>
      <c r="J34" s="1025" t="s">
        <v>24</v>
      </c>
    </row>
    <row r="35" spans="1:10" ht="12.95" customHeight="1" x14ac:dyDescent="0.25">
      <c r="A35" s="1056" t="s">
        <v>1</v>
      </c>
      <c r="B35" s="1057"/>
      <c r="C35" s="1057"/>
      <c r="D35" s="1053"/>
      <c r="E35" s="1100" t="s">
        <v>16</v>
      </c>
      <c r="F35" s="820" t="s">
        <v>17</v>
      </c>
      <c r="G35" s="1054" t="s">
        <v>18</v>
      </c>
      <c r="H35" s="1054" t="s">
        <v>23</v>
      </c>
      <c r="I35" s="1054" t="s">
        <v>22</v>
      </c>
      <c r="J35" s="1026"/>
    </row>
    <row r="36" spans="1:10" ht="12.95" customHeight="1" thickBot="1" x14ac:dyDescent="0.3">
      <c r="A36" s="1103"/>
      <c r="B36" s="1104"/>
      <c r="C36" s="1104"/>
      <c r="D36" s="1105"/>
      <c r="E36" s="1101"/>
      <c r="F36" s="285" t="s">
        <v>18</v>
      </c>
      <c r="G36" s="1102"/>
      <c r="H36" s="1102"/>
      <c r="I36" s="1102"/>
      <c r="J36" s="285" t="s">
        <v>25</v>
      </c>
    </row>
    <row r="37" spans="1:10" ht="28.15" customHeight="1" x14ac:dyDescent="0.3">
      <c r="A37" s="1150" t="s">
        <v>709</v>
      </c>
      <c r="B37" s="1151"/>
      <c r="C37" s="1151"/>
      <c r="D37" s="1152"/>
      <c r="E37" s="690"/>
      <c r="F37" s="695">
        <v>35000</v>
      </c>
      <c r="G37" s="695">
        <v>0</v>
      </c>
      <c r="H37" s="695">
        <v>50000</v>
      </c>
      <c r="I37" s="697">
        <f>SUM(G37:H37)</f>
        <v>50000</v>
      </c>
      <c r="J37" s="695">
        <v>0</v>
      </c>
    </row>
    <row r="38" spans="1:10" ht="28.15" customHeight="1" x14ac:dyDescent="0.3">
      <c r="A38" s="1150" t="s">
        <v>710</v>
      </c>
      <c r="B38" s="1151"/>
      <c r="C38" s="1151"/>
      <c r="D38" s="1152"/>
      <c r="E38" s="690"/>
      <c r="F38" s="695">
        <v>0</v>
      </c>
      <c r="G38" s="695">
        <v>0</v>
      </c>
      <c r="H38" s="695">
        <v>50000</v>
      </c>
      <c r="I38" s="697">
        <f>SUM(H38)</f>
        <v>50000</v>
      </c>
      <c r="J38" s="695">
        <v>0</v>
      </c>
    </row>
    <row r="39" spans="1:10" ht="28.15" customHeight="1" x14ac:dyDescent="0.3">
      <c r="A39" s="1150" t="s">
        <v>711</v>
      </c>
      <c r="B39" s="1151"/>
      <c r="C39" s="1151"/>
      <c r="D39" s="1152"/>
      <c r="E39" s="690"/>
      <c r="F39" s="695">
        <v>200000</v>
      </c>
      <c r="G39" s="695">
        <v>0</v>
      </c>
      <c r="H39" s="695">
        <v>250000</v>
      </c>
      <c r="I39" s="697">
        <f>SUM(H39)</f>
        <v>250000</v>
      </c>
      <c r="J39" s="695">
        <v>0</v>
      </c>
    </row>
    <row r="40" spans="1:10" ht="28.15" customHeight="1" x14ac:dyDescent="0.3">
      <c r="A40" s="1150" t="s">
        <v>712</v>
      </c>
      <c r="B40" s="1151"/>
      <c r="C40" s="1151"/>
      <c r="D40" s="1152"/>
      <c r="E40" s="690"/>
      <c r="F40" s="695">
        <v>420000</v>
      </c>
      <c r="G40" s="695">
        <v>0</v>
      </c>
      <c r="H40" s="695">
        <v>100000</v>
      </c>
      <c r="I40" s="697">
        <f>SUM(H40)</f>
        <v>100000</v>
      </c>
      <c r="J40" s="695">
        <v>0</v>
      </c>
    </row>
    <row r="41" spans="1:10" ht="28.15" customHeight="1" x14ac:dyDescent="0.3">
      <c r="A41" s="1150" t="s">
        <v>791</v>
      </c>
      <c r="B41" s="1151"/>
      <c r="C41" s="1151"/>
      <c r="D41" s="1152"/>
      <c r="E41" s="690"/>
      <c r="F41" s="722">
        <v>100000</v>
      </c>
      <c r="G41" s="722">
        <v>0</v>
      </c>
      <c r="H41" s="722">
        <v>0</v>
      </c>
      <c r="I41" s="723">
        <v>0</v>
      </c>
      <c r="J41" s="722">
        <v>0</v>
      </c>
    </row>
    <row r="42" spans="1:10" ht="28.15" customHeight="1" x14ac:dyDescent="0.25">
      <c r="A42" s="1150" t="s">
        <v>908</v>
      </c>
      <c r="B42" s="1151"/>
      <c r="C42" s="1151"/>
      <c r="D42" s="1152"/>
      <c r="E42" s="690"/>
      <c r="F42" s="722">
        <v>0</v>
      </c>
      <c r="G42" s="722">
        <v>0</v>
      </c>
      <c r="H42" s="722">
        <v>0</v>
      </c>
      <c r="I42" s="723">
        <v>0</v>
      </c>
      <c r="J42" s="722">
        <v>50000</v>
      </c>
    </row>
    <row r="43" spans="1:10" ht="16.899999999999999" customHeight="1" x14ac:dyDescent="0.25">
      <c r="A43" s="1144" t="s">
        <v>40</v>
      </c>
      <c r="B43" s="1145"/>
      <c r="C43" s="1145"/>
      <c r="D43" s="1146"/>
      <c r="E43" s="690"/>
      <c r="F43" s="187">
        <f>SUM(F12:F42)</f>
        <v>1305000</v>
      </c>
      <c r="G43" s="187">
        <f>SUM(G12:G41)</f>
        <v>509940</v>
      </c>
      <c r="H43" s="187">
        <f>SUM(H12:H41)</f>
        <v>1990060</v>
      </c>
      <c r="I43" s="187">
        <f>SUM(I12:I40)</f>
        <v>2500000</v>
      </c>
      <c r="J43" s="187">
        <f>SUM(J15:J42)</f>
        <v>1300000</v>
      </c>
    </row>
    <row r="44" spans="1:10" ht="12.95" customHeight="1" x14ac:dyDescent="0.25">
      <c r="A44" s="188" t="s">
        <v>457</v>
      </c>
      <c r="B44" s="45"/>
      <c r="C44" s="677"/>
      <c r="D44" s="195"/>
      <c r="E44" s="191"/>
      <c r="F44" s="16"/>
      <c r="G44" s="237"/>
      <c r="H44" s="237"/>
      <c r="I44" s="237"/>
      <c r="J44" s="16"/>
    </row>
    <row r="45" spans="1:10" s="32" customFormat="1" ht="12.95" customHeight="1" x14ac:dyDescent="0.25">
      <c r="A45" s="31" t="s">
        <v>82</v>
      </c>
      <c r="D45" s="33"/>
      <c r="E45" s="411" t="s">
        <v>176</v>
      </c>
      <c r="F45" s="746"/>
      <c r="G45" s="746"/>
      <c r="H45" s="746"/>
      <c r="I45" s="746"/>
      <c r="J45" s="746"/>
    </row>
    <row r="46" spans="1:10" ht="12.95" customHeight="1" x14ac:dyDescent="0.25">
      <c r="A46" s="748" t="s">
        <v>785</v>
      </c>
      <c r="B46" s="749"/>
      <c r="C46" s="750"/>
      <c r="D46" s="751"/>
      <c r="E46" s="14"/>
      <c r="F46" s="14">
        <v>0</v>
      </c>
      <c r="G46" s="21">
        <v>0</v>
      </c>
      <c r="H46" s="21">
        <v>0</v>
      </c>
      <c r="I46" s="21">
        <v>0</v>
      </c>
      <c r="J46" s="14">
        <v>250000</v>
      </c>
    </row>
    <row r="47" spans="1:10" ht="12.95" customHeight="1" x14ac:dyDescent="0.25">
      <c r="A47" s="748" t="s">
        <v>786</v>
      </c>
      <c r="B47" s="749"/>
      <c r="C47" s="750"/>
      <c r="D47" s="751"/>
      <c r="E47" s="14"/>
      <c r="F47" s="14">
        <v>0</v>
      </c>
      <c r="G47" s="21">
        <v>0</v>
      </c>
      <c r="H47" s="21">
        <v>0</v>
      </c>
      <c r="I47" s="21">
        <v>0</v>
      </c>
      <c r="J47" s="14">
        <v>700000</v>
      </c>
    </row>
    <row r="48" spans="1:10" ht="12.95" customHeight="1" x14ac:dyDescent="0.25">
      <c r="A48" s="748" t="s">
        <v>787</v>
      </c>
      <c r="B48" s="749"/>
      <c r="C48" s="752"/>
      <c r="D48" s="751"/>
      <c r="E48" s="14"/>
      <c r="F48" s="18">
        <v>0</v>
      </c>
      <c r="G48" s="21">
        <v>0</v>
      </c>
      <c r="H48" s="21">
        <v>0</v>
      </c>
      <c r="I48" s="21">
        <v>0</v>
      </c>
      <c r="J48" s="21">
        <v>250000</v>
      </c>
    </row>
    <row r="49" spans="1:10" ht="12.95" customHeight="1" x14ac:dyDescent="0.25">
      <c r="A49" s="748" t="s">
        <v>788</v>
      </c>
      <c r="B49" s="749"/>
      <c r="C49" s="750"/>
      <c r="D49" s="751"/>
      <c r="E49" s="14"/>
      <c r="F49" s="14">
        <v>0</v>
      </c>
      <c r="G49" s="14">
        <v>0</v>
      </c>
      <c r="H49" s="14">
        <v>0</v>
      </c>
      <c r="I49" s="14">
        <v>0</v>
      </c>
      <c r="J49" s="14">
        <v>1000000</v>
      </c>
    </row>
    <row r="50" spans="1:10" ht="12.95" customHeight="1" x14ac:dyDescent="0.25">
      <c r="A50" s="748" t="s">
        <v>789</v>
      </c>
      <c r="B50" s="749"/>
      <c r="C50" s="750"/>
      <c r="D50" s="751"/>
      <c r="E50" s="14"/>
      <c r="F50" s="14">
        <v>129000</v>
      </c>
      <c r="G50" s="14">
        <v>0</v>
      </c>
      <c r="H50" s="14">
        <v>0</v>
      </c>
      <c r="I50" s="14">
        <v>0</v>
      </c>
      <c r="J50" s="14">
        <v>0</v>
      </c>
    </row>
    <row r="51" spans="1:10" ht="12.95" customHeight="1" x14ac:dyDescent="0.25">
      <c r="A51" s="748" t="s">
        <v>790</v>
      </c>
      <c r="B51" s="749"/>
      <c r="C51" s="750"/>
      <c r="D51" s="751"/>
      <c r="E51" s="14"/>
      <c r="F51" s="14">
        <v>98000</v>
      </c>
      <c r="G51" s="14">
        <v>0</v>
      </c>
      <c r="H51" s="14">
        <v>0</v>
      </c>
      <c r="I51" s="14">
        <v>0</v>
      </c>
      <c r="J51" s="14">
        <v>0</v>
      </c>
    </row>
    <row r="52" spans="1:10" ht="12.95" customHeight="1" x14ac:dyDescent="0.25">
      <c r="A52" s="557"/>
      <c r="B52" s="747" t="s">
        <v>460</v>
      </c>
      <c r="C52" s="2"/>
      <c r="D52" s="3"/>
      <c r="E52" s="14"/>
      <c r="F52" s="17">
        <f>SUM(F46:F51)</f>
        <v>227000</v>
      </c>
      <c r="G52" s="359">
        <v>0</v>
      </c>
      <c r="H52" s="359">
        <v>0</v>
      </c>
      <c r="I52" s="359">
        <v>0</v>
      </c>
      <c r="J52" s="17">
        <f>SUM(J46:J51)</f>
        <v>2200000</v>
      </c>
    </row>
    <row r="53" spans="1:10" ht="12.95" customHeight="1" thickBot="1" x14ac:dyDescent="0.3">
      <c r="A53" s="550" t="s">
        <v>15</v>
      </c>
      <c r="B53" s="698"/>
      <c r="C53" s="551"/>
      <c r="D53" s="552"/>
      <c r="E53" s="690"/>
      <c r="F53" s="174">
        <f>SUM(F43,F52)</f>
        <v>1532000</v>
      </c>
      <c r="G53" s="174">
        <f>SUM(G43,G52)</f>
        <v>509940</v>
      </c>
      <c r="H53" s="174">
        <f>SUM(H43,H52)</f>
        <v>1990060</v>
      </c>
      <c r="I53" s="174">
        <f>SUM(I43,I52)</f>
        <v>2500000</v>
      </c>
      <c r="J53" s="174">
        <f>SUM(J43,J52)</f>
        <v>3500000</v>
      </c>
    </row>
    <row r="54" spans="1:10" ht="12.95" customHeight="1" thickTop="1" x14ac:dyDescent="0.25"/>
    <row r="55" spans="1:10" s="327" customFormat="1" ht="12.95" customHeight="1" x14ac:dyDescent="0.25">
      <c r="D55" s="32" t="s">
        <v>50</v>
      </c>
    </row>
    <row r="56" spans="1:10" s="327" customFormat="1" ht="14.1" customHeight="1" x14ac:dyDescent="0.25">
      <c r="A56" s="30" t="s">
        <v>27</v>
      </c>
      <c r="B56" s="30"/>
      <c r="C56" s="30"/>
      <c r="D56" s="30"/>
      <c r="E56" s="23" t="s">
        <v>29</v>
      </c>
      <c r="F56" s="47"/>
      <c r="G56" s="47"/>
      <c r="H56" s="39" t="s">
        <v>30</v>
      </c>
      <c r="I56" s="47"/>
      <c r="J56" s="47"/>
    </row>
    <row r="57" spans="1:10" s="327" customFormat="1" ht="14.1" customHeight="1" x14ac:dyDescent="0.25">
      <c r="A57" s="30"/>
      <c r="B57" s="30"/>
      <c r="C57" s="30"/>
      <c r="D57" s="30" t="s">
        <v>909</v>
      </c>
      <c r="E57" s="821"/>
      <c r="F57" s="47" t="s">
        <v>909</v>
      </c>
      <c r="G57" s="47"/>
      <c r="H57" s="47"/>
      <c r="I57" s="47" t="s">
        <v>909</v>
      </c>
      <c r="J57" s="47"/>
    </row>
    <row r="58" spans="1:10" s="327" customFormat="1" ht="14.1" customHeight="1" x14ac:dyDescent="0.25">
      <c r="A58" s="30"/>
      <c r="B58" s="351"/>
      <c r="C58" s="351" t="s">
        <v>32</v>
      </c>
      <c r="D58" s="351"/>
      <c r="E58" s="351"/>
      <c r="F58" s="351" t="s">
        <v>31</v>
      </c>
      <c r="G58" s="351"/>
      <c r="H58" s="352"/>
      <c r="I58" s="351" t="s">
        <v>32</v>
      </c>
      <c r="J58" s="352"/>
    </row>
    <row r="59" spans="1:10" s="327" customFormat="1" ht="14.1" customHeight="1" x14ac:dyDescent="0.25">
      <c r="A59" s="30"/>
      <c r="B59" s="30"/>
      <c r="C59" s="219" t="s">
        <v>28</v>
      </c>
      <c r="D59" s="30"/>
      <c r="E59" s="821"/>
      <c r="F59" s="219" t="s">
        <v>248</v>
      </c>
      <c r="G59" s="30"/>
      <c r="H59" s="47"/>
      <c r="I59" s="219" t="s">
        <v>287</v>
      </c>
      <c r="J59" s="47"/>
    </row>
    <row r="60" spans="1:10" s="327" customFormat="1" ht="12.95" customHeight="1" x14ac:dyDescent="0.25">
      <c r="D60" s="327" t="s">
        <v>52</v>
      </c>
      <c r="E60" s="1068" t="s">
        <v>248</v>
      </c>
      <c r="F60" s="1068"/>
      <c r="H60" s="1069" t="s">
        <v>287</v>
      </c>
      <c r="I60" s="1069"/>
      <c r="J60" s="1069"/>
    </row>
    <row r="61" spans="1:10" s="327" customFormat="1" x14ac:dyDescent="0.25"/>
    <row r="64" spans="1:10" x14ac:dyDescent="0.25">
      <c r="D64" s="459" t="s">
        <v>53</v>
      </c>
    </row>
  </sheetData>
  <mergeCells count="33">
    <mergeCell ref="E60:F60"/>
    <mergeCell ref="H60:J60"/>
    <mergeCell ref="A37:D37"/>
    <mergeCell ref="A38:D38"/>
    <mergeCell ref="A39:D39"/>
    <mergeCell ref="A40:D40"/>
    <mergeCell ref="A41:D41"/>
    <mergeCell ref="A43:D43"/>
    <mergeCell ref="A42:D42"/>
    <mergeCell ref="A32:D32"/>
    <mergeCell ref="G34:I34"/>
    <mergeCell ref="J34:J35"/>
    <mergeCell ref="A35:D36"/>
    <mergeCell ref="E35:E36"/>
    <mergeCell ref="G35:G36"/>
    <mergeCell ref="H35:H36"/>
    <mergeCell ref="I35:I36"/>
    <mergeCell ref="A31:D31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  <mergeCell ref="A10:D10"/>
    <mergeCell ref="A26:D26"/>
    <mergeCell ref="A28:D28"/>
    <mergeCell ref="A29:D29"/>
    <mergeCell ref="A30:D30"/>
  </mergeCells>
  <pageMargins left="1.1200000000000001" right="0.39370078740157483" top="0.64" bottom="0.74803149606299213" header="0.31496062992125984" footer="0.31496062992125984"/>
  <pageSetup paperSize="14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="86" zoomScaleNormal="86" workbookViewId="0">
      <selection activeCell="O12" sqref="O12"/>
    </sheetView>
  </sheetViews>
  <sheetFormatPr defaultColWidth="8.85546875" defaultRowHeight="15" x14ac:dyDescent="0.25"/>
  <cols>
    <col min="1" max="2" width="2" style="459" customWidth="1"/>
    <col min="3" max="3" width="1.7109375" style="459" customWidth="1"/>
    <col min="4" max="4" width="39.42578125" style="459" customWidth="1"/>
    <col min="5" max="5" width="13.7109375" style="459" customWidth="1"/>
    <col min="6" max="6" width="16.42578125" style="22" customWidth="1"/>
    <col min="7" max="7" width="16.85546875" style="22" customWidth="1"/>
    <col min="8" max="8" width="18.42578125" style="22" customWidth="1"/>
    <col min="9" max="9" width="19.85546875" style="22" customWidth="1"/>
    <col min="10" max="10" width="18.140625" style="22" customWidth="1"/>
    <col min="11" max="11" width="11.28515625" style="459" customWidth="1"/>
    <col min="12" max="16384" width="8.85546875" style="459"/>
  </cols>
  <sheetData>
    <row r="1" spans="1:10" ht="14.45" x14ac:dyDescent="0.3">
      <c r="J1" s="39"/>
    </row>
    <row r="2" spans="1:10" ht="14.45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0" s="30" customFormat="1" ht="14.1" customHeight="1" x14ac:dyDescent="0.3">
      <c r="B3" s="30" t="s">
        <v>0</v>
      </c>
      <c r="E3" s="669"/>
      <c r="F3" s="47"/>
      <c r="G3" s="47"/>
      <c r="H3" s="47"/>
      <c r="I3" s="47"/>
      <c r="J3" s="436" t="s">
        <v>372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thickBot="1" x14ac:dyDescent="0.35">
      <c r="A6" s="459" t="s">
        <v>491</v>
      </c>
      <c r="D6" s="459" t="s">
        <v>713</v>
      </c>
      <c r="J6" s="772" t="s">
        <v>324</v>
      </c>
    </row>
    <row r="7" spans="1:10" ht="15.75" thickBot="1" x14ac:dyDescent="0.3">
      <c r="A7" s="24"/>
      <c r="B7" s="670"/>
      <c r="C7" s="670"/>
      <c r="D7" s="670"/>
      <c r="E7" s="26"/>
      <c r="F7" s="671"/>
      <c r="G7" s="1052" t="s">
        <v>19</v>
      </c>
      <c r="H7" s="1052"/>
      <c r="I7" s="1052"/>
      <c r="J7" s="1025" t="s">
        <v>24</v>
      </c>
    </row>
    <row r="8" spans="1:10" x14ac:dyDescent="0.25">
      <c r="A8" s="1056" t="s">
        <v>1</v>
      </c>
      <c r="B8" s="1057"/>
      <c r="C8" s="1057"/>
      <c r="D8" s="1053"/>
      <c r="E8" s="1100" t="s">
        <v>16</v>
      </c>
      <c r="F8" s="672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0" ht="15.75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0" ht="14.45" x14ac:dyDescent="0.3">
      <c r="A10" s="674"/>
      <c r="B10" s="703" t="s">
        <v>714</v>
      </c>
      <c r="C10" s="675"/>
      <c r="D10" s="675"/>
      <c r="E10" s="287"/>
      <c r="F10" s="607"/>
      <c r="G10" s="607"/>
      <c r="H10" s="607"/>
      <c r="I10" s="607"/>
      <c r="J10" s="607"/>
    </row>
    <row r="11" spans="1:10" ht="14.45" x14ac:dyDescent="0.3">
      <c r="A11" s="701"/>
      <c r="B11" s="724" t="s">
        <v>802</v>
      </c>
      <c r="C11" s="704"/>
      <c r="D11" s="704"/>
      <c r="E11" s="139"/>
      <c r="F11" s="721">
        <v>0</v>
      </c>
      <c r="G11" s="721">
        <v>0</v>
      </c>
      <c r="H11" s="721">
        <v>0</v>
      </c>
      <c r="I11" s="721">
        <f>SUM(G11:H11)</f>
        <v>0</v>
      </c>
      <c r="J11" s="721">
        <v>500000</v>
      </c>
    </row>
    <row r="12" spans="1:10" ht="14.45" x14ac:dyDescent="0.3">
      <c r="A12" s="701"/>
      <c r="B12" s="724" t="s">
        <v>803</v>
      </c>
      <c r="C12" s="704"/>
      <c r="D12" s="704"/>
      <c r="E12" s="139"/>
      <c r="F12" s="721">
        <v>0</v>
      </c>
      <c r="G12" s="721">
        <v>0</v>
      </c>
      <c r="H12" s="721">
        <v>0</v>
      </c>
      <c r="I12" s="721">
        <f>SUM(G12:H12)</f>
        <v>0</v>
      </c>
      <c r="J12" s="721">
        <v>750000</v>
      </c>
    </row>
    <row r="13" spans="1:10" ht="14.45" x14ac:dyDescent="0.3">
      <c r="A13" s="701"/>
      <c r="B13" s="724" t="s">
        <v>804</v>
      </c>
      <c r="C13" s="702"/>
      <c r="D13" s="702"/>
      <c r="E13" s="139"/>
      <c r="F13" s="673">
        <v>375715.66</v>
      </c>
      <c r="G13" s="673">
        <v>0</v>
      </c>
      <c r="H13" s="673">
        <v>0</v>
      </c>
      <c r="I13" s="673">
        <f>SUM(G13:H13)</f>
        <v>0</v>
      </c>
      <c r="J13" s="673">
        <v>0</v>
      </c>
    </row>
    <row r="14" spans="1:10" ht="14.45" x14ac:dyDescent="0.3">
      <c r="A14" s="701"/>
      <c r="B14" s="724" t="s">
        <v>805</v>
      </c>
      <c r="C14" s="702"/>
      <c r="D14" s="702"/>
      <c r="E14" s="139"/>
      <c r="F14" s="673">
        <v>936000</v>
      </c>
      <c r="G14" s="673">
        <v>1241608.51</v>
      </c>
      <c r="H14" s="673">
        <v>354855.09</v>
      </c>
      <c r="I14" s="673">
        <f>SUM(G14:H14)</f>
        <v>1596463.6</v>
      </c>
      <c r="J14" s="673">
        <v>2307331.2000000002</v>
      </c>
    </row>
    <row r="15" spans="1:10" ht="14.45" x14ac:dyDescent="0.3">
      <c r="A15" s="701"/>
      <c r="B15" s="724" t="s">
        <v>806</v>
      </c>
      <c r="C15" s="702"/>
      <c r="D15" s="702"/>
      <c r="E15" s="139"/>
      <c r="F15" s="700">
        <v>0</v>
      </c>
      <c r="G15" s="700">
        <v>395776</v>
      </c>
      <c r="H15" s="700">
        <v>354224</v>
      </c>
      <c r="I15" s="700">
        <f>SUM(G15:H15)</f>
        <v>750000</v>
      </c>
      <c r="J15" s="700">
        <v>0</v>
      </c>
    </row>
    <row r="16" spans="1:10" ht="14.45" x14ac:dyDescent="0.3">
      <c r="A16" s="701"/>
      <c r="B16" s="730" t="s">
        <v>807</v>
      </c>
      <c r="C16" s="702"/>
      <c r="D16" s="702"/>
      <c r="E16" s="139"/>
      <c r="F16" s="721"/>
      <c r="G16" s="721"/>
      <c r="H16" s="721"/>
      <c r="I16" s="721"/>
      <c r="J16" s="721"/>
    </row>
    <row r="17" spans="1:10" ht="14.45" x14ac:dyDescent="0.3">
      <c r="A17" s="701"/>
      <c r="B17" s="704"/>
      <c r="C17" s="1153" t="s">
        <v>808</v>
      </c>
      <c r="D17" s="1112"/>
      <c r="E17" s="139"/>
      <c r="F17" s="721">
        <v>0</v>
      </c>
      <c r="G17" s="721">
        <v>0</v>
      </c>
      <c r="H17" s="721">
        <v>0</v>
      </c>
      <c r="I17" s="721">
        <v>0</v>
      </c>
      <c r="J17" s="721">
        <v>200000</v>
      </c>
    </row>
    <row r="18" spans="1:10" ht="14.45" x14ac:dyDescent="0.3">
      <c r="A18" s="701"/>
      <c r="B18" s="704"/>
      <c r="C18" s="1153" t="s">
        <v>809</v>
      </c>
      <c r="D18" s="1112"/>
      <c r="E18" s="139"/>
      <c r="F18" s="721">
        <v>0</v>
      </c>
      <c r="G18" s="721">
        <v>0</v>
      </c>
      <c r="H18" s="721">
        <v>0</v>
      </c>
      <c r="I18" s="721">
        <v>0</v>
      </c>
      <c r="J18" s="721">
        <v>200000</v>
      </c>
    </row>
    <row r="19" spans="1:10" ht="14.45" x14ac:dyDescent="0.3">
      <c r="A19" s="701"/>
      <c r="B19" s="704"/>
      <c r="C19" s="1153" t="s">
        <v>810</v>
      </c>
      <c r="D19" s="1112"/>
      <c r="E19" s="139"/>
      <c r="F19" s="721">
        <v>0</v>
      </c>
      <c r="G19" s="721">
        <v>0</v>
      </c>
      <c r="H19" s="721">
        <v>0</v>
      </c>
      <c r="I19" s="721">
        <v>0</v>
      </c>
      <c r="J19" s="721">
        <v>200000</v>
      </c>
    </row>
    <row r="20" spans="1:10" ht="14.45" x14ac:dyDescent="0.3">
      <c r="A20" s="701"/>
      <c r="B20" s="704"/>
      <c r="C20" s="1153" t="s">
        <v>811</v>
      </c>
      <c r="D20" s="1112"/>
      <c r="E20" s="139"/>
      <c r="F20" s="721">
        <v>0</v>
      </c>
      <c r="G20" s="721">
        <v>0</v>
      </c>
      <c r="H20" s="721">
        <v>0</v>
      </c>
      <c r="I20" s="721">
        <v>0</v>
      </c>
      <c r="J20" s="721">
        <v>200000</v>
      </c>
    </row>
    <row r="21" spans="1:10" ht="14.45" x14ac:dyDescent="0.3">
      <c r="A21" s="701"/>
      <c r="B21" s="704" t="s">
        <v>812</v>
      </c>
      <c r="C21" s="720"/>
      <c r="D21" s="720"/>
      <c r="E21" s="139"/>
      <c r="F21" s="721"/>
      <c r="G21" s="721"/>
      <c r="H21" s="721"/>
      <c r="I21" s="721"/>
      <c r="J21" s="721"/>
    </row>
    <row r="22" spans="1:10" ht="14.45" x14ac:dyDescent="0.3">
      <c r="A22" s="701"/>
      <c r="B22" s="704"/>
      <c r="C22" s="720" t="s">
        <v>813</v>
      </c>
      <c r="D22" s="720"/>
      <c r="E22" s="139"/>
      <c r="F22" s="721">
        <v>0</v>
      </c>
      <c r="G22" s="721">
        <v>0</v>
      </c>
      <c r="H22" s="721">
        <v>0</v>
      </c>
      <c r="I22" s="721">
        <v>0</v>
      </c>
      <c r="J22" s="721">
        <v>400000</v>
      </c>
    </row>
    <row r="23" spans="1:10" ht="14.45" x14ac:dyDescent="0.3">
      <c r="A23" s="701"/>
      <c r="B23" s="704"/>
      <c r="C23" s="720" t="s">
        <v>814</v>
      </c>
      <c r="D23" s="720"/>
      <c r="E23" s="139"/>
      <c r="F23" s="721">
        <v>0</v>
      </c>
      <c r="G23" s="721">
        <v>0</v>
      </c>
      <c r="H23" s="721">
        <v>0</v>
      </c>
      <c r="I23" s="721">
        <v>0</v>
      </c>
      <c r="J23" s="721">
        <v>400000</v>
      </c>
    </row>
    <row r="24" spans="1:10" ht="14.45" x14ac:dyDescent="0.3">
      <c r="A24" s="701"/>
      <c r="B24" s="704"/>
      <c r="C24" s="720" t="s">
        <v>815</v>
      </c>
      <c r="D24" s="720"/>
      <c r="E24" s="139"/>
      <c r="F24" s="721">
        <v>0</v>
      </c>
      <c r="G24" s="721">
        <v>0</v>
      </c>
      <c r="H24" s="721">
        <v>0</v>
      </c>
      <c r="I24" s="721">
        <v>0</v>
      </c>
      <c r="J24" s="721">
        <v>800000</v>
      </c>
    </row>
    <row r="25" spans="1:10" ht="14.45" x14ac:dyDescent="0.3">
      <c r="A25" s="701"/>
      <c r="B25" s="704" t="s">
        <v>816</v>
      </c>
      <c r="C25" s="720"/>
      <c r="D25" s="720"/>
      <c r="E25" s="139"/>
      <c r="F25" s="721">
        <v>0</v>
      </c>
      <c r="G25" s="721">
        <v>0</v>
      </c>
      <c r="H25" s="721">
        <v>0</v>
      </c>
      <c r="I25" s="721">
        <v>0</v>
      </c>
      <c r="J25" s="721">
        <v>700000</v>
      </c>
    </row>
    <row r="26" spans="1:10" ht="14.45" x14ac:dyDescent="0.3">
      <c r="A26" s="701"/>
      <c r="B26" s="704" t="s">
        <v>817</v>
      </c>
      <c r="C26" s="720"/>
      <c r="D26" s="720"/>
      <c r="E26" s="139"/>
      <c r="F26" s="721">
        <v>0</v>
      </c>
      <c r="G26" s="721">
        <v>0</v>
      </c>
      <c r="H26" s="721">
        <v>0</v>
      </c>
      <c r="I26" s="721">
        <v>0</v>
      </c>
      <c r="J26" s="721">
        <v>400000</v>
      </c>
    </row>
    <row r="27" spans="1:10" ht="14.45" x14ac:dyDescent="0.3">
      <c r="A27" s="701"/>
      <c r="B27" s="705" t="s">
        <v>768</v>
      </c>
      <c r="C27" s="702"/>
      <c r="D27" s="702"/>
      <c r="E27" s="139"/>
      <c r="F27" s="673"/>
      <c r="G27" s="673"/>
      <c r="H27" s="673"/>
      <c r="I27" s="673"/>
      <c r="J27" s="673"/>
    </row>
    <row r="28" spans="1:10" ht="14.45" x14ac:dyDescent="0.3">
      <c r="A28" s="701"/>
      <c r="B28" s="704" t="s">
        <v>715</v>
      </c>
      <c r="C28" s="702"/>
      <c r="D28" s="702"/>
      <c r="E28" s="139"/>
      <c r="F28" s="673">
        <v>300000</v>
      </c>
      <c r="G28" s="673">
        <v>200000</v>
      </c>
      <c r="H28" s="673">
        <v>100000</v>
      </c>
      <c r="I28" s="673">
        <f>SUM(G28:H28)</f>
        <v>300000</v>
      </c>
      <c r="J28" s="673">
        <v>0</v>
      </c>
    </row>
    <row r="29" spans="1:10" ht="15.75" x14ac:dyDescent="0.3">
      <c r="A29" s="701"/>
      <c r="B29" s="704" t="s">
        <v>716</v>
      </c>
      <c r="C29" s="702"/>
      <c r="D29" s="702"/>
      <c r="E29" s="139"/>
      <c r="F29" s="673">
        <v>400000</v>
      </c>
      <c r="G29" s="673">
        <v>250000</v>
      </c>
      <c r="H29" s="673">
        <v>150000</v>
      </c>
      <c r="I29" s="673">
        <f>SUM(G29:H29)</f>
        <v>400000</v>
      </c>
      <c r="J29" s="673">
        <v>0</v>
      </c>
    </row>
    <row r="30" spans="1:10" ht="15.75" x14ac:dyDescent="0.3">
      <c r="A30" s="701"/>
      <c r="B30" s="704" t="s">
        <v>769</v>
      </c>
      <c r="C30" s="702"/>
      <c r="D30" s="702"/>
      <c r="E30" s="139"/>
      <c r="F30" s="673">
        <v>30400</v>
      </c>
      <c r="G30" s="673">
        <v>0</v>
      </c>
      <c r="H30" s="673">
        <v>0</v>
      </c>
      <c r="I30" s="673">
        <v>0</v>
      </c>
      <c r="J30" s="673">
        <v>0</v>
      </c>
    </row>
    <row r="31" spans="1:10" ht="15.75" x14ac:dyDescent="0.3">
      <c r="A31" s="701"/>
      <c r="B31" s="704" t="s">
        <v>770</v>
      </c>
      <c r="C31" s="702"/>
      <c r="D31" s="702"/>
      <c r="E31" s="139"/>
      <c r="F31" s="700">
        <v>0</v>
      </c>
      <c r="G31" s="700">
        <v>0</v>
      </c>
      <c r="H31" s="700">
        <v>2400000</v>
      </c>
      <c r="I31" s="700">
        <f>SUM(G31:H31)</f>
        <v>2400000</v>
      </c>
      <c r="J31" s="700">
        <v>0</v>
      </c>
    </row>
    <row r="32" spans="1:10" ht="15.75" x14ac:dyDescent="0.3">
      <c r="A32" s="701"/>
      <c r="B32" s="704" t="s">
        <v>771</v>
      </c>
      <c r="C32" s="702"/>
      <c r="D32" s="702"/>
      <c r="E32" s="139"/>
      <c r="F32" s="700">
        <v>0</v>
      </c>
      <c r="G32" s="700">
        <v>0</v>
      </c>
      <c r="H32" s="700">
        <v>1500000</v>
      </c>
      <c r="I32" s="700">
        <f>SUM(G32:H32)</f>
        <v>1500000</v>
      </c>
      <c r="J32" s="700">
        <v>0</v>
      </c>
    </row>
    <row r="33" spans="1:10" ht="15.75" x14ac:dyDescent="0.3">
      <c r="A33" s="701"/>
      <c r="B33" s="704" t="s">
        <v>772</v>
      </c>
      <c r="C33" s="702"/>
      <c r="D33" s="702"/>
      <c r="E33" s="139"/>
      <c r="F33" s="700">
        <v>0</v>
      </c>
      <c r="G33" s="700">
        <v>0</v>
      </c>
      <c r="H33" s="700">
        <v>480000</v>
      </c>
      <c r="I33" s="700">
        <f>SUM(G33:H33)</f>
        <v>480000</v>
      </c>
      <c r="J33" s="700">
        <v>0</v>
      </c>
    </row>
    <row r="34" spans="1:10" ht="15.75" x14ac:dyDescent="0.3">
      <c r="A34" s="701"/>
      <c r="B34" s="704" t="s">
        <v>773</v>
      </c>
      <c r="C34" s="702"/>
      <c r="D34" s="702"/>
      <c r="E34" s="139"/>
      <c r="F34" s="700">
        <v>0</v>
      </c>
      <c r="G34" s="700">
        <v>504688.67</v>
      </c>
      <c r="H34" s="700">
        <v>15311.33</v>
      </c>
      <c r="I34" s="700">
        <f>SUM(G34:H34)</f>
        <v>520000</v>
      </c>
      <c r="J34" s="700">
        <v>0</v>
      </c>
    </row>
    <row r="35" spans="1:10" ht="15.75" x14ac:dyDescent="0.3">
      <c r="A35" s="701"/>
      <c r="B35" s="704" t="s">
        <v>774</v>
      </c>
      <c r="C35" s="702"/>
      <c r="D35" s="702"/>
      <c r="E35" s="139"/>
      <c r="F35" s="700">
        <v>0</v>
      </c>
      <c r="G35" s="700">
        <v>0</v>
      </c>
      <c r="H35" s="700">
        <v>200000</v>
      </c>
      <c r="I35" s="700">
        <f>SUM(G35:H35)</f>
        <v>200000</v>
      </c>
      <c r="J35" s="700">
        <v>0</v>
      </c>
    </row>
    <row r="36" spans="1:10" x14ac:dyDescent="0.25">
      <c r="A36" s="701"/>
      <c r="B36" s="706" t="s">
        <v>717</v>
      </c>
      <c r="C36" s="702"/>
      <c r="D36" s="702"/>
      <c r="E36" s="139"/>
      <c r="F36" s="713">
        <f>SUM(F13:F35)</f>
        <v>2042115.66</v>
      </c>
      <c r="G36" s="713">
        <f>SUM(G13:G35)</f>
        <v>2592073.1800000002</v>
      </c>
      <c r="H36" s="713">
        <f>SUM(H13:H35)</f>
        <v>5554390.4199999999</v>
      </c>
      <c r="I36" s="713">
        <f>SUM(I13:I35)</f>
        <v>8146463.5999999996</v>
      </c>
      <c r="J36" s="713">
        <f>SUM(J11:J35)</f>
        <v>7057331.2000000002</v>
      </c>
    </row>
    <row r="37" spans="1:10" x14ac:dyDescent="0.25">
      <c r="A37" s="753"/>
      <c r="B37" s="754"/>
      <c r="C37" s="753"/>
      <c r="D37" s="753"/>
      <c r="E37" s="753"/>
      <c r="F37" s="755"/>
      <c r="G37" s="755"/>
      <c r="H37" s="755"/>
      <c r="I37" s="755"/>
      <c r="J37" s="755"/>
    </row>
    <row r="38" spans="1:10" x14ac:dyDescent="0.25">
      <c r="A38" s="702"/>
      <c r="B38" s="706"/>
      <c r="C38" s="702"/>
      <c r="D38" s="702"/>
      <c r="E38" s="702"/>
      <c r="F38" s="756"/>
      <c r="G38" s="756"/>
      <c r="H38" s="756"/>
      <c r="I38" s="756"/>
      <c r="J38" s="756"/>
    </row>
    <row r="39" spans="1:10" x14ac:dyDescent="0.25">
      <c r="A39" s="702"/>
      <c r="B39" s="706"/>
      <c r="C39" s="702"/>
      <c r="D39" s="702"/>
      <c r="E39" s="702"/>
      <c r="F39" s="756"/>
      <c r="G39" s="756"/>
      <c r="H39" s="756"/>
      <c r="I39" s="756"/>
      <c r="J39" s="756"/>
    </row>
    <row r="40" spans="1:10" ht="15.75" thickBot="1" x14ac:dyDescent="0.3">
      <c r="A40" s="459" t="s">
        <v>491</v>
      </c>
      <c r="D40" s="459" t="s">
        <v>713</v>
      </c>
      <c r="E40" s="702"/>
      <c r="F40" s="756"/>
      <c r="G40" s="756"/>
      <c r="H40" s="756"/>
      <c r="I40" s="756"/>
      <c r="J40" s="756" t="s">
        <v>323</v>
      </c>
    </row>
    <row r="41" spans="1:10" ht="15.75" thickBot="1" x14ac:dyDescent="0.3">
      <c r="A41" s="24"/>
      <c r="B41" s="742"/>
      <c r="C41" s="742"/>
      <c r="D41" s="742"/>
      <c r="E41" s="26"/>
      <c r="F41" s="739"/>
      <c r="G41" s="1052" t="s">
        <v>19</v>
      </c>
      <c r="H41" s="1052"/>
      <c r="I41" s="1052"/>
      <c r="J41" s="1025" t="s">
        <v>24</v>
      </c>
    </row>
    <row r="42" spans="1:10" x14ac:dyDescent="0.25">
      <c r="A42" s="1056" t="s">
        <v>1</v>
      </c>
      <c r="B42" s="1057"/>
      <c r="C42" s="1057"/>
      <c r="D42" s="1053"/>
      <c r="E42" s="1100" t="s">
        <v>16</v>
      </c>
      <c r="F42" s="740" t="s">
        <v>17</v>
      </c>
      <c r="G42" s="1054" t="s">
        <v>18</v>
      </c>
      <c r="H42" s="1054" t="s">
        <v>23</v>
      </c>
      <c r="I42" s="1054" t="s">
        <v>22</v>
      </c>
      <c r="J42" s="1026"/>
    </row>
    <row r="43" spans="1:10" ht="15.75" thickBot="1" x14ac:dyDescent="0.3">
      <c r="A43" s="1103"/>
      <c r="B43" s="1104"/>
      <c r="C43" s="1104"/>
      <c r="D43" s="1105"/>
      <c r="E43" s="1101"/>
      <c r="F43" s="285" t="s">
        <v>18</v>
      </c>
      <c r="G43" s="1102"/>
      <c r="H43" s="1102"/>
      <c r="I43" s="1102"/>
      <c r="J43" s="285" t="s">
        <v>25</v>
      </c>
    </row>
    <row r="44" spans="1:10" x14ac:dyDescent="0.25">
      <c r="A44" s="701"/>
      <c r="B44" s="707" t="s">
        <v>718</v>
      </c>
      <c r="C44" s="702"/>
      <c r="D44" s="702"/>
      <c r="E44" s="139"/>
      <c r="F44" s="673"/>
      <c r="G44" s="673"/>
      <c r="H44" s="673"/>
      <c r="I44" s="673"/>
      <c r="J44" s="673"/>
    </row>
    <row r="45" spans="1:10" x14ac:dyDescent="0.25">
      <c r="A45" s="701"/>
      <c r="B45" s="705" t="s">
        <v>818</v>
      </c>
      <c r="C45" s="702"/>
      <c r="D45" s="702"/>
      <c r="E45" s="139"/>
      <c r="F45" s="673"/>
      <c r="G45" s="459"/>
      <c r="H45" s="673"/>
      <c r="I45" s="673"/>
      <c r="J45" s="673"/>
    </row>
    <row r="46" spans="1:10" ht="15.75" x14ac:dyDescent="0.3">
      <c r="A46" s="701"/>
      <c r="C46" s="704" t="s">
        <v>820</v>
      </c>
      <c r="D46" s="702"/>
      <c r="E46" s="139"/>
      <c r="F46" s="673">
        <v>1405128.07</v>
      </c>
      <c r="G46" s="673">
        <v>317700</v>
      </c>
      <c r="H46" s="673">
        <v>1182300</v>
      </c>
      <c r="I46" s="673">
        <f>SUM(G46:H46)</f>
        <v>1500000</v>
      </c>
      <c r="J46" s="673">
        <v>1500000</v>
      </c>
    </row>
    <row r="47" spans="1:10" ht="15.75" x14ac:dyDescent="0.3">
      <c r="A47" s="701"/>
      <c r="C47" s="731" t="s">
        <v>819</v>
      </c>
      <c r="D47" s="732"/>
      <c r="E47" s="139"/>
      <c r="F47" s="673">
        <v>1160476.8</v>
      </c>
      <c r="G47" s="673">
        <v>691570</v>
      </c>
      <c r="H47" s="673">
        <v>557727.80000000005</v>
      </c>
      <c r="I47" s="673">
        <f>SUM(G47:H47)</f>
        <v>1249297.8</v>
      </c>
      <c r="J47" s="673">
        <v>1750000</v>
      </c>
    </row>
    <row r="48" spans="1:10" ht="15.75" x14ac:dyDescent="0.3">
      <c r="A48" s="701"/>
      <c r="C48" s="731" t="s">
        <v>821</v>
      </c>
      <c r="D48" s="731"/>
      <c r="E48" s="139"/>
      <c r="F48" s="727"/>
      <c r="G48" s="727"/>
      <c r="H48" s="727"/>
      <c r="I48" s="727"/>
      <c r="J48" s="727">
        <v>250000</v>
      </c>
    </row>
    <row r="49" spans="1:10" ht="26.45" customHeight="1" x14ac:dyDescent="0.3">
      <c r="A49" s="701"/>
      <c r="C49" s="1157" t="s">
        <v>822</v>
      </c>
      <c r="D49" s="1158"/>
      <c r="E49" s="139"/>
      <c r="F49" s="728"/>
      <c r="G49" s="728"/>
      <c r="H49" s="728"/>
      <c r="I49" s="728"/>
      <c r="J49" s="728">
        <v>250000</v>
      </c>
    </row>
    <row r="50" spans="1:10" ht="15.75" x14ac:dyDescent="0.3">
      <c r="A50" s="701"/>
      <c r="B50" s="704"/>
      <c r="C50" s="699" t="s">
        <v>823</v>
      </c>
      <c r="E50" s="139"/>
      <c r="F50" s="700">
        <v>0</v>
      </c>
      <c r="G50" s="673">
        <v>1523539.4</v>
      </c>
      <c r="H50" s="700">
        <v>1576460.6</v>
      </c>
      <c r="I50" s="700">
        <f>SUM(G50:H50)</f>
        <v>3100000</v>
      </c>
      <c r="J50" s="700">
        <v>3500000</v>
      </c>
    </row>
    <row r="51" spans="1:10" ht="15.75" x14ac:dyDescent="0.3">
      <c r="A51" s="701"/>
      <c r="B51" s="704"/>
      <c r="C51" s="726" t="s">
        <v>824</v>
      </c>
      <c r="E51" s="139"/>
      <c r="F51" s="727"/>
      <c r="G51" s="727"/>
      <c r="H51" s="727"/>
      <c r="I51" s="727"/>
      <c r="J51" s="727">
        <v>6000000</v>
      </c>
    </row>
    <row r="52" spans="1:10" ht="15.75" x14ac:dyDescent="0.3">
      <c r="A52" s="701"/>
      <c r="B52" s="704"/>
      <c r="C52" s="726" t="s">
        <v>825</v>
      </c>
      <c r="E52" s="139"/>
      <c r="F52" s="727"/>
      <c r="G52" s="727"/>
      <c r="H52" s="727"/>
      <c r="I52" s="727"/>
      <c r="J52" s="727">
        <v>2500000</v>
      </c>
    </row>
    <row r="53" spans="1:10" ht="15.75" x14ac:dyDescent="0.3">
      <c r="A53" s="701"/>
      <c r="B53" s="704"/>
      <c r="C53" s="726" t="s">
        <v>826</v>
      </c>
      <c r="E53" s="139"/>
      <c r="F53" s="727"/>
      <c r="G53" s="727"/>
      <c r="H53" s="727"/>
      <c r="I53" s="727"/>
      <c r="J53" s="727">
        <v>400000</v>
      </c>
    </row>
    <row r="54" spans="1:10" ht="15.75" x14ac:dyDescent="0.3">
      <c r="A54" s="701"/>
      <c r="B54" s="704"/>
      <c r="C54" s="699" t="s">
        <v>775</v>
      </c>
      <c r="E54" s="139"/>
      <c r="F54" s="700">
        <v>0</v>
      </c>
      <c r="G54" s="700">
        <v>1196714</v>
      </c>
      <c r="H54" s="700">
        <v>3286</v>
      </c>
      <c r="I54" s="700">
        <f>SUM(G54:H54)</f>
        <v>1200000</v>
      </c>
      <c r="J54" s="700">
        <v>0</v>
      </c>
    </row>
    <row r="55" spans="1:10" ht="15.75" x14ac:dyDescent="0.3">
      <c r="A55" s="701"/>
      <c r="B55" s="704"/>
      <c r="C55" s="699" t="s">
        <v>776</v>
      </c>
      <c r="E55" s="139"/>
      <c r="F55" s="700">
        <v>0</v>
      </c>
      <c r="G55" s="700">
        <v>0</v>
      </c>
      <c r="H55" s="700">
        <v>1200000</v>
      </c>
      <c r="I55" s="700">
        <f>SUM(G55:H55)</f>
        <v>1200000</v>
      </c>
      <c r="J55" s="700">
        <v>0</v>
      </c>
    </row>
    <row r="56" spans="1:10" x14ac:dyDescent="0.25">
      <c r="A56" s="701"/>
      <c r="B56" s="706" t="s">
        <v>717</v>
      </c>
      <c r="C56" s="702"/>
      <c r="D56" s="702"/>
      <c r="E56" s="139"/>
      <c r="F56" s="713">
        <f>SUM(F46:F55)</f>
        <v>2565604.87</v>
      </c>
      <c r="G56" s="713">
        <f>SUM(G46:G55)</f>
        <v>3729523.4</v>
      </c>
      <c r="H56" s="713">
        <f>SUM(H46:H55)</f>
        <v>4519774.4000000004</v>
      </c>
      <c r="I56" s="713">
        <f>SUM(I46:I55)</f>
        <v>8249297.7999999998</v>
      </c>
      <c r="J56" s="713">
        <f>SUM(J46:J55)</f>
        <v>16150000</v>
      </c>
    </row>
    <row r="57" spans="1:10" x14ac:dyDescent="0.25">
      <c r="A57" s="701"/>
      <c r="B57" s="705" t="s">
        <v>827</v>
      </c>
      <c r="C57" s="702"/>
      <c r="D57" s="702"/>
      <c r="E57" s="139"/>
      <c r="F57" s="673"/>
      <c r="G57" s="673"/>
      <c r="H57" s="673"/>
      <c r="I57" s="673"/>
      <c r="J57" s="673"/>
    </row>
    <row r="58" spans="1:10" ht="15.75" x14ac:dyDescent="0.3">
      <c r="A58" s="701"/>
      <c r="B58" s="704" t="s">
        <v>830</v>
      </c>
      <c r="C58" s="702"/>
      <c r="D58" s="702"/>
      <c r="E58" s="139"/>
      <c r="F58" s="673">
        <v>730720</v>
      </c>
      <c r="G58" s="673">
        <v>295000</v>
      </c>
      <c r="H58" s="673">
        <v>505000</v>
      </c>
      <c r="I58" s="673">
        <f>SUM(G58:H58)</f>
        <v>800000</v>
      </c>
      <c r="J58" s="673">
        <v>800000</v>
      </c>
    </row>
    <row r="59" spans="1:10" ht="26.45" customHeight="1" x14ac:dyDescent="0.3">
      <c r="A59" s="701"/>
      <c r="B59" s="1157" t="s">
        <v>828</v>
      </c>
      <c r="C59" s="1157"/>
      <c r="D59" s="1158"/>
      <c r="E59" s="139"/>
      <c r="F59" s="728">
        <v>144000</v>
      </c>
      <c r="G59" s="728">
        <v>69800</v>
      </c>
      <c r="H59" s="728">
        <v>130200</v>
      </c>
      <c r="I59" s="728">
        <f>SUM(G59:H59)</f>
        <v>200000</v>
      </c>
      <c r="J59" s="728">
        <v>350000</v>
      </c>
    </row>
    <row r="60" spans="1:10" ht="15.75" x14ac:dyDescent="0.3">
      <c r="A60" s="701"/>
      <c r="B60" s="704" t="s">
        <v>829</v>
      </c>
      <c r="C60" s="702"/>
      <c r="D60" s="702"/>
      <c r="E60" s="139"/>
      <c r="F60" s="727"/>
      <c r="G60" s="727"/>
      <c r="H60" s="727"/>
      <c r="I60" s="727"/>
      <c r="J60" s="727">
        <v>150000</v>
      </c>
    </row>
    <row r="61" spans="1:10" ht="15.75" x14ac:dyDescent="0.3">
      <c r="A61" s="701"/>
      <c r="B61" s="704" t="s">
        <v>831</v>
      </c>
      <c r="C61" s="702"/>
      <c r="D61" s="702"/>
      <c r="E61" s="139"/>
      <c r="F61" s="727"/>
      <c r="G61" s="727"/>
      <c r="H61" s="727"/>
      <c r="I61" s="727"/>
      <c r="J61" s="727">
        <v>250000</v>
      </c>
    </row>
    <row r="62" spans="1:10" ht="15.75" x14ac:dyDescent="0.3">
      <c r="A62" s="701"/>
      <c r="B62" s="704" t="s">
        <v>832</v>
      </c>
      <c r="C62" s="702"/>
      <c r="D62" s="702"/>
      <c r="E62" s="139"/>
      <c r="F62" s="673">
        <v>136200</v>
      </c>
      <c r="G62" s="673">
        <v>106496</v>
      </c>
      <c r="H62" s="673">
        <v>93504</v>
      </c>
      <c r="I62" s="673">
        <f>SUM(G62:H62)</f>
        <v>200000</v>
      </c>
      <c r="J62" s="673">
        <v>450000</v>
      </c>
    </row>
    <row r="63" spans="1:10" ht="15.75" x14ac:dyDescent="0.3">
      <c r="A63" s="701"/>
      <c r="B63" s="704" t="s">
        <v>833</v>
      </c>
      <c r="C63" s="702"/>
      <c r="D63" s="702"/>
      <c r="E63" s="139"/>
      <c r="F63" s="700"/>
      <c r="G63" s="700"/>
      <c r="H63" s="700">
        <v>2000000</v>
      </c>
      <c r="I63" s="700">
        <f>SUM(G63:H63)</f>
        <v>2000000</v>
      </c>
      <c r="J63" s="700">
        <v>2000000</v>
      </c>
    </row>
    <row r="64" spans="1:10" ht="15.75" x14ac:dyDescent="0.3">
      <c r="A64" s="701"/>
      <c r="B64" s="704" t="s">
        <v>834</v>
      </c>
      <c r="C64" s="702"/>
      <c r="D64" s="702"/>
      <c r="E64" s="139"/>
      <c r="F64" s="727"/>
      <c r="G64" s="727"/>
      <c r="H64" s="727"/>
      <c r="I64" s="727"/>
      <c r="J64" s="727">
        <v>400000</v>
      </c>
    </row>
    <row r="65" spans="1:10" x14ac:dyDescent="0.25">
      <c r="A65" s="1154" t="s">
        <v>745</v>
      </c>
      <c r="B65" s="1155"/>
      <c r="C65" s="1155"/>
      <c r="D65" s="1156"/>
      <c r="E65" s="139"/>
      <c r="F65" s="713">
        <f>SUM(F58:F62)</f>
        <v>1010920</v>
      </c>
      <c r="G65" s="713">
        <f>SUM(G58:G62)</f>
        <v>471296</v>
      </c>
      <c r="H65" s="713">
        <f>SUM(H58:H63)</f>
        <v>2728704</v>
      </c>
      <c r="I65" s="713">
        <f>SUM(I58:I63)</f>
        <v>3200000</v>
      </c>
      <c r="J65" s="713">
        <f>SUM(J58:J64)</f>
        <v>4400000</v>
      </c>
    </row>
    <row r="66" spans="1:10" x14ac:dyDescent="0.25">
      <c r="A66" s="701"/>
      <c r="B66" s="707" t="s">
        <v>719</v>
      </c>
      <c r="C66" s="702"/>
      <c r="D66" s="702"/>
      <c r="E66" s="139"/>
      <c r="F66" s="673"/>
      <c r="G66" s="673"/>
      <c r="H66" s="673"/>
      <c r="I66" s="673"/>
      <c r="J66" s="673"/>
    </row>
    <row r="67" spans="1:10" ht="28.15" customHeight="1" x14ac:dyDescent="0.3">
      <c r="A67" s="701"/>
      <c r="B67" s="1157" t="s">
        <v>835</v>
      </c>
      <c r="C67" s="1157"/>
      <c r="D67" s="1158"/>
      <c r="E67" s="139"/>
      <c r="F67" s="727">
        <v>0</v>
      </c>
      <c r="G67" s="727">
        <v>0</v>
      </c>
      <c r="H67" s="727">
        <v>0</v>
      </c>
      <c r="I67" s="727">
        <f>SUM(G67:H67)</f>
        <v>0</v>
      </c>
      <c r="J67" s="728">
        <v>1000000</v>
      </c>
    </row>
    <row r="68" spans="1:10" ht="27.6" customHeight="1" x14ac:dyDescent="0.3">
      <c r="A68" s="701"/>
      <c r="B68" s="1157" t="s">
        <v>836</v>
      </c>
      <c r="C68" s="1157"/>
      <c r="D68" s="1158"/>
      <c r="E68" s="139"/>
      <c r="F68" s="727">
        <v>0</v>
      </c>
      <c r="G68" s="727">
        <v>0</v>
      </c>
      <c r="H68" s="727">
        <v>0</v>
      </c>
      <c r="I68" s="727">
        <f>SUM(G68:H68)</f>
        <v>0</v>
      </c>
      <c r="J68" s="728">
        <v>1000000</v>
      </c>
    </row>
    <row r="69" spans="1:10" ht="15.75" x14ac:dyDescent="0.3">
      <c r="A69" s="757"/>
      <c r="B69" s="758" t="s">
        <v>837</v>
      </c>
      <c r="C69" s="759"/>
      <c r="D69" s="759"/>
      <c r="E69" s="760"/>
      <c r="F69" s="761">
        <v>0</v>
      </c>
      <c r="G69" s="761">
        <v>0</v>
      </c>
      <c r="H69" s="761">
        <v>0</v>
      </c>
      <c r="I69" s="761">
        <f>SUM(G69:H69)</f>
        <v>0</v>
      </c>
      <c r="J69" s="762">
        <v>400000</v>
      </c>
    </row>
    <row r="70" spans="1:10" ht="15.75" x14ac:dyDescent="0.3">
      <c r="A70" s="753"/>
      <c r="B70" s="763"/>
      <c r="C70" s="753"/>
      <c r="D70" s="753"/>
      <c r="E70" s="753"/>
      <c r="F70" s="764"/>
      <c r="G70" s="764"/>
      <c r="H70" s="764"/>
      <c r="I70" s="764"/>
      <c r="J70" s="765"/>
    </row>
    <row r="71" spans="1:10" ht="15.75" x14ac:dyDescent="0.3">
      <c r="A71" s="702"/>
      <c r="B71" s="704"/>
      <c r="C71" s="702"/>
      <c r="D71" s="702"/>
      <c r="E71" s="702"/>
      <c r="F71" s="49"/>
      <c r="G71" s="49"/>
      <c r="H71" s="49"/>
      <c r="I71" s="49"/>
      <c r="J71" s="766"/>
    </row>
    <row r="72" spans="1:10" ht="15.75" x14ac:dyDescent="0.3">
      <c r="A72" s="702"/>
      <c r="B72" s="704"/>
      <c r="C72" s="702"/>
      <c r="D72" s="702"/>
      <c r="E72" s="702"/>
      <c r="F72" s="49"/>
      <c r="G72" s="49"/>
      <c r="H72" s="49"/>
      <c r="I72" s="49"/>
      <c r="J72" s="766"/>
    </row>
    <row r="73" spans="1:10" ht="15.75" x14ac:dyDescent="0.3">
      <c r="A73" s="702"/>
      <c r="B73" s="704"/>
      <c r="C73" s="702"/>
      <c r="D73" s="702"/>
      <c r="E73" s="702"/>
      <c r="F73" s="49"/>
      <c r="G73" s="49"/>
      <c r="H73" s="49"/>
      <c r="I73" s="49"/>
      <c r="J73" s="766"/>
    </row>
    <row r="74" spans="1:10" ht="15.75" x14ac:dyDescent="0.3">
      <c r="A74" s="702"/>
      <c r="B74" s="704"/>
      <c r="C74" s="702"/>
      <c r="D74" s="702"/>
      <c r="E74" s="702"/>
      <c r="F74" s="49"/>
      <c r="G74" s="49"/>
      <c r="H74" s="49"/>
      <c r="I74" s="49"/>
      <c r="J74" s="766"/>
    </row>
    <row r="75" spans="1:10" ht="15.75" thickBot="1" x14ac:dyDescent="0.3">
      <c r="A75" s="459" t="s">
        <v>491</v>
      </c>
      <c r="D75" s="459" t="s">
        <v>713</v>
      </c>
      <c r="E75" s="702"/>
      <c r="F75" s="49"/>
      <c r="G75" s="49"/>
      <c r="H75" s="49"/>
      <c r="I75" s="49"/>
      <c r="J75" s="771" t="s">
        <v>322</v>
      </c>
    </row>
    <row r="76" spans="1:10" ht="15.75" thickBot="1" x14ac:dyDescent="0.3">
      <c r="A76" s="24"/>
      <c r="B76" s="742"/>
      <c r="C76" s="742"/>
      <c r="D76" s="742"/>
      <c r="E76" s="26"/>
      <c r="F76" s="739"/>
      <c r="G76" s="1052" t="s">
        <v>19</v>
      </c>
      <c r="H76" s="1052"/>
      <c r="I76" s="1052"/>
      <c r="J76" s="1025" t="s">
        <v>24</v>
      </c>
    </row>
    <row r="77" spans="1:10" x14ac:dyDescent="0.25">
      <c r="A77" s="1056" t="s">
        <v>1</v>
      </c>
      <c r="B77" s="1057"/>
      <c r="C77" s="1057"/>
      <c r="D77" s="1053"/>
      <c r="E77" s="1100" t="s">
        <v>16</v>
      </c>
      <c r="F77" s="740" t="s">
        <v>17</v>
      </c>
      <c r="G77" s="1054" t="s">
        <v>18</v>
      </c>
      <c r="H77" s="1054" t="s">
        <v>23</v>
      </c>
      <c r="I77" s="1054" t="s">
        <v>22</v>
      </c>
      <c r="J77" s="1026"/>
    </row>
    <row r="78" spans="1:10" ht="15.75" thickBot="1" x14ac:dyDescent="0.3">
      <c r="A78" s="1103"/>
      <c r="B78" s="1104"/>
      <c r="C78" s="1104"/>
      <c r="D78" s="1105"/>
      <c r="E78" s="1101"/>
      <c r="F78" s="285" t="s">
        <v>18</v>
      </c>
      <c r="G78" s="1102"/>
      <c r="H78" s="1102"/>
      <c r="I78" s="1102"/>
      <c r="J78" s="285" t="s">
        <v>25</v>
      </c>
    </row>
    <row r="79" spans="1:10" ht="27" customHeight="1" x14ac:dyDescent="0.3">
      <c r="A79" s="701"/>
      <c r="B79" s="1157" t="s">
        <v>838</v>
      </c>
      <c r="C79" s="1157"/>
      <c r="D79" s="1158"/>
      <c r="E79" s="139"/>
      <c r="F79" s="727"/>
      <c r="G79" s="727"/>
      <c r="H79" s="727"/>
      <c r="I79" s="727"/>
      <c r="J79" s="728"/>
    </row>
    <row r="80" spans="1:10" ht="15.75" x14ac:dyDescent="0.3">
      <c r="A80" s="701"/>
      <c r="B80" s="704"/>
      <c r="C80" s="1030" t="s">
        <v>839</v>
      </c>
      <c r="D80" s="1046"/>
      <c r="E80" s="139"/>
      <c r="F80" s="727">
        <v>0</v>
      </c>
      <c r="G80" s="727">
        <v>0</v>
      </c>
      <c r="H80" s="727">
        <v>0</v>
      </c>
      <c r="I80" s="727">
        <f>SUM(G80:H80)</f>
        <v>0</v>
      </c>
      <c r="J80" s="728">
        <v>1200000</v>
      </c>
    </row>
    <row r="81" spans="1:10" ht="15.75" x14ac:dyDescent="0.3">
      <c r="A81" s="701"/>
      <c r="B81" s="704"/>
      <c r="C81" s="1030" t="s">
        <v>840</v>
      </c>
      <c r="D81" s="1046"/>
      <c r="E81" s="139"/>
      <c r="F81" s="727">
        <v>0</v>
      </c>
      <c r="G81" s="727">
        <v>0</v>
      </c>
      <c r="H81" s="727">
        <v>0</v>
      </c>
      <c r="I81" s="727">
        <f>SUM(G81:H81)</f>
        <v>0</v>
      </c>
      <c r="J81" s="728">
        <v>400000</v>
      </c>
    </row>
    <row r="82" spans="1:10" ht="30" customHeight="1" x14ac:dyDescent="0.3">
      <c r="A82" s="701"/>
      <c r="B82" s="704"/>
      <c r="C82" s="1162" t="s">
        <v>841</v>
      </c>
      <c r="D82" s="1163"/>
      <c r="E82" s="139"/>
      <c r="F82" s="727">
        <v>0</v>
      </c>
      <c r="G82" s="727">
        <v>0</v>
      </c>
      <c r="H82" s="727">
        <v>0</v>
      </c>
      <c r="I82" s="727">
        <f>SUM(G82:H82)</f>
        <v>0</v>
      </c>
      <c r="J82" s="728">
        <v>550000</v>
      </c>
    </row>
    <row r="83" spans="1:10" ht="15.75" x14ac:dyDescent="0.3">
      <c r="A83" s="701"/>
      <c r="B83" s="704"/>
      <c r="C83" s="1043" t="s">
        <v>842</v>
      </c>
      <c r="D83" s="1044"/>
      <c r="E83" s="139"/>
      <c r="F83" s="727">
        <v>0</v>
      </c>
      <c r="G83" s="727">
        <v>0</v>
      </c>
      <c r="H83" s="727">
        <v>0</v>
      </c>
      <c r="I83" s="727">
        <f>SUM(G83:H83)</f>
        <v>0</v>
      </c>
      <c r="J83" s="728">
        <v>800000</v>
      </c>
    </row>
    <row r="84" spans="1:10" ht="15.75" x14ac:dyDescent="0.3">
      <c r="A84" s="701"/>
      <c r="B84" s="704" t="s">
        <v>720</v>
      </c>
      <c r="C84" s="702"/>
      <c r="D84" s="702"/>
      <c r="E84" s="139"/>
      <c r="F84" s="673">
        <v>788571.59</v>
      </c>
      <c r="G84" s="673">
        <v>307017</v>
      </c>
      <c r="H84" s="673">
        <v>592983</v>
      </c>
      <c r="I84" s="673">
        <f t="shared" ref="I84:I89" si="0">SUM(G84:H84)</f>
        <v>900000</v>
      </c>
      <c r="J84" s="673">
        <v>0</v>
      </c>
    </row>
    <row r="85" spans="1:10" ht="15.75" x14ac:dyDescent="0.3">
      <c r="A85" s="701"/>
      <c r="B85" s="704" t="s">
        <v>721</v>
      </c>
      <c r="C85" s="702"/>
      <c r="D85" s="702"/>
      <c r="E85" s="139"/>
      <c r="F85" s="673">
        <v>0</v>
      </c>
      <c r="G85" s="673">
        <v>0</v>
      </c>
      <c r="H85" s="673">
        <v>500000</v>
      </c>
      <c r="I85" s="673">
        <f t="shared" si="0"/>
        <v>500000</v>
      </c>
      <c r="J85" s="673">
        <v>0</v>
      </c>
    </row>
    <row r="86" spans="1:10" ht="15.75" x14ac:dyDescent="0.3">
      <c r="A86" s="701"/>
      <c r="B86" s="704" t="s">
        <v>722</v>
      </c>
      <c r="C86" s="702"/>
      <c r="D86" s="702"/>
      <c r="E86" s="139"/>
      <c r="F86" s="673">
        <v>244650</v>
      </c>
      <c r="G86" s="673">
        <v>203500</v>
      </c>
      <c r="H86" s="673">
        <v>196500</v>
      </c>
      <c r="I86" s="673">
        <f t="shared" si="0"/>
        <v>400000</v>
      </c>
      <c r="J86" s="673">
        <v>0</v>
      </c>
    </row>
    <row r="87" spans="1:10" ht="15.75" x14ac:dyDescent="0.3">
      <c r="A87" s="701"/>
      <c r="B87" s="704" t="s">
        <v>777</v>
      </c>
      <c r="C87" s="702"/>
      <c r="D87" s="702"/>
      <c r="E87" s="139"/>
      <c r="F87" s="700">
        <v>0</v>
      </c>
      <c r="G87" s="700">
        <v>1488585</v>
      </c>
      <c r="H87" s="700">
        <v>11415</v>
      </c>
      <c r="I87" s="700">
        <f t="shared" si="0"/>
        <v>1500000</v>
      </c>
      <c r="J87" s="700">
        <v>0</v>
      </c>
    </row>
    <row r="88" spans="1:10" ht="15.75" x14ac:dyDescent="0.3">
      <c r="A88" s="701"/>
      <c r="B88" s="704" t="s">
        <v>778</v>
      </c>
      <c r="C88" s="702"/>
      <c r="D88" s="702"/>
      <c r="E88" s="139"/>
      <c r="F88" s="700">
        <v>0</v>
      </c>
      <c r="G88" s="700">
        <v>0</v>
      </c>
      <c r="H88" s="700">
        <v>1200000</v>
      </c>
      <c r="I88" s="700">
        <f t="shared" si="0"/>
        <v>1200000</v>
      </c>
      <c r="J88" s="700">
        <v>0</v>
      </c>
    </row>
    <row r="89" spans="1:10" ht="15.75" x14ac:dyDescent="0.3">
      <c r="A89" s="701"/>
      <c r="B89" s="704" t="s">
        <v>779</v>
      </c>
      <c r="C89" s="702"/>
      <c r="D89" s="702"/>
      <c r="E89" s="139"/>
      <c r="F89" s="700">
        <v>0</v>
      </c>
      <c r="G89" s="700">
        <v>250702.2</v>
      </c>
      <c r="H89" s="700">
        <v>0</v>
      </c>
      <c r="I89" s="700">
        <f t="shared" si="0"/>
        <v>250702.2</v>
      </c>
      <c r="J89" s="700">
        <v>0</v>
      </c>
    </row>
    <row r="90" spans="1:10" x14ac:dyDescent="0.25">
      <c r="A90" s="701"/>
      <c r="B90" s="706" t="s">
        <v>717</v>
      </c>
      <c r="C90" s="702"/>
      <c r="D90" s="702"/>
      <c r="E90" s="139"/>
      <c r="F90" s="713">
        <f>SUM(F84:F89)</f>
        <v>1033221.59</v>
      </c>
      <c r="G90" s="713">
        <f t="shared" ref="G90:H90" si="1">SUM(G84:G89)</f>
        <v>2249804.2000000002</v>
      </c>
      <c r="H90" s="713">
        <f t="shared" si="1"/>
        <v>2500898</v>
      </c>
      <c r="I90" s="713">
        <f>SUM(I84:I89)</f>
        <v>4750702.2</v>
      </c>
      <c r="J90" s="713">
        <f>SUM(J67:J89)</f>
        <v>5350000</v>
      </c>
    </row>
    <row r="91" spans="1:10" x14ac:dyDescent="0.25">
      <c r="A91" s="701"/>
      <c r="B91" s="707" t="s">
        <v>723</v>
      </c>
      <c r="C91" s="702"/>
      <c r="D91" s="702"/>
      <c r="E91" s="139"/>
      <c r="F91" s="673"/>
      <c r="G91" s="673"/>
      <c r="H91" s="673"/>
      <c r="I91" s="673"/>
      <c r="J91" s="673"/>
    </row>
    <row r="92" spans="1:10" x14ac:dyDescent="0.25">
      <c r="A92" s="701"/>
      <c r="B92" s="708" t="s">
        <v>724</v>
      </c>
      <c r="C92" s="702"/>
      <c r="D92" s="702"/>
      <c r="E92" s="139"/>
      <c r="F92" s="673">
        <v>120280</v>
      </c>
      <c r="G92" s="673"/>
      <c r="H92" s="673"/>
      <c r="I92" s="673"/>
      <c r="J92" s="673"/>
    </row>
    <row r="93" spans="1:10" ht="15.75" x14ac:dyDescent="0.3">
      <c r="A93" s="701"/>
      <c r="B93" s="704" t="s">
        <v>725</v>
      </c>
      <c r="C93" s="702"/>
      <c r="D93" s="702"/>
      <c r="E93" s="139"/>
      <c r="F93" s="673">
        <v>0</v>
      </c>
      <c r="G93" s="673">
        <v>0</v>
      </c>
      <c r="H93" s="673">
        <v>200000</v>
      </c>
      <c r="I93" s="673">
        <f>SUM(G93:H93)</f>
        <v>200000</v>
      </c>
      <c r="J93" s="673">
        <v>250000</v>
      </c>
    </row>
    <row r="94" spans="1:10" x14ac:dyDescent="0.25">
      <c r="A94" s="701"/>
      <c r="B94" s="705" t="s">
        <v>726</v>
      </c>
      <c r="C94" s="702"/>
      <c r="D94" s="702"/>
      <c r="E94" s="139"/>
      <c r="F94" s="673"/>
      <c r="G94" s="673"/>
      <c r="H94" s="673"/>
      <c r="I94" s="673"/>
      <c r="J94" s="673"/>
    </row>
    <row r="95" spans="1:10" ht="15.75" x14ac:dyDescent="0.3">
      <c r="A95" s="701"/>
      <c r="B95" s="704" t="s">
        <v>780</v>
      </c>
      <c r="C95" s="702"/>
      <c r="D95" s="702"/>
      <c r="E95" s="139"/>
      <c r="F95" s="673">
        <v>0</v>
      </c>
      <c r="G95" s="673"/>
      <c r="H95" s="673"/>
      <c r="I95" s="673"/>
      <c r="J95" s="673"/>
    </row>
    <row r="96" spans="1:10" ht="15.75" x14ac:dyDescent="0.3">
      <c r="A96" s="701"/>
      <c r="B96" s="704" t="s">
        <v>781</v>
      </c>
      <c r="C96" s="702"/>
      <c r="D96" s="702"/>
      <c r="E96" s="139"/>
      <c r="F96" s="673">
        <v>21350</v>
      </c>
      <c r="G96" s="673">
        <v>54830</v>
      </c>
      <c r="H96" s="673">
        <v>95170</v>
      </c>
      <c r="I96" s="673">
        <f>SUM(G96:H96)</f>
        <v>150000</v>
      </c>
      <c r="J96" s="673">
        <v>250000</v>
      </c>
    </row>
    <row r="97" spans="1:10" ht="15.75" x14ac:dyDescent="0.3">
      <c r="A97" s="701"/>
      <c r="B97" s="704" t="s">
        <v>782</v>
      </c>
      <c r="C97" s="702"/>
      <c r="D97" s="702"/>
      <c r="E97" s="139"/>
      <c r="F97" s="700">
        <v>0</v>
      </c>
      <c r="G97" s="700">
        <v>0</v>
      </c>
      <c r="H97" s="700">
        <v>500000</v>
      </c>
      <c r="I97" s="700">
        <f>SUM(G97:H97)</f>
        <v>500000</v>
      </c>
      <c r="J97" s="700"/>
    </row>
    <row r="98" spans="1:10" ht="15.75" x14ac:dyDescent="0.3">
      <c r="A98" s="701"/>
      <c r="B98" s="704" t="s">
        <v>783</v>
      </c>
      <c r="C98" s="702"/>
      <c r="D98" s="702"/>
      <c r="E98" s="139"/>
      <c r="F98" s="700">
        <v>0</v>
      </c>
      <c r="G98" s="700">
        <v>41102.400000000001</v>
      </c>
      <c r="H98" s="700">
        <v>458897.6</v>
      </c>
      <c r="I98" s="700">
        <f>SUM(G98:H98)</f>
        <v>500000</v>
      </c>
      <c r="J98" s="700"/>
    </row>
    <row r="99" spans="1:10" ht="15.75" x14ac:dyDescent="0.3">
      <c r="A99" s="701"/>
      <c r="B99" s="704" t="s">
        <v>784</v>
      </c>
      <c r="C99" s="702"/>
      <c r="D99" s="702"/>
      <c r="E99" s="139"/>
      <c r="F99" s="700">
        <v>0</v>
      </c>
      <c r="G99" s="700">
        <v>1190</v>
      </c>
      <c r="H99" s="700">
        <v>198810</v>
      </c>
      <c r="I99" s="700">
        <f>SUM(G99:H99)</f>
        <v>200000</v>
      </c>
      <c r="J99" s="700">
        <v>433000</v>
      </c>
    </row>
    <row r="100" spans="1:10" ht="39.6" customHeight="1" x14ac:dyDescent="0.3">
      <c r="A100" s="701"/>
      <c r="B100" s="1157" t="s">
        <v>843</v>
      </c>
      <c r="C100" s="1157"/>
      <c r="D100" s="1158"/>
      <c r="E100" s="139"/>
      <c r="F100" s="744">
        <v>0</v>
      </c>
      <c r="G100" s="744">
        <v>0</v>
      </c>
      <c r="H100" s="744">
        <v>0</v>
      </c>
      <c r="I100" s="744">
        <v>0</v>
      </c>
      <c r="J100" s="728">
        <v>1000000</v>
      </c>
    </row>
    <row r="101" spans="1:10" x14ac:dyDescent="0.25">
      <c r="A101" s="701"/>
      <c r="B101" s="706" t="s">
        <v>717</v>
      </c>
      <c r="C101" s="702"/>
      <c r="D101" s="702"/>
      <c r="E101" s="139"/>
      <c r="F101" s="713">
        <f>SUM(F92:F100)</f>
        <v>141630</v>
      </c>
      <c r="G101" s="713">
        <f>SUM(G92:G100)</f>
        <v>97122.4</v>
      </c>
      <c r="H101" s="713">
        <f>SUM(H92:H100)</f>
        <v>1452877.6</v>
      </c>
      <c r="I101" s="713">
        <f>SUM(I92:I99)</f>
        <v>1550000</v>
      </c>
      <c r="J101" s="713">
        <f>SUM(J92:J100)</f>
        <v>1933000</v>
      </c>
    </row>
    <row r="102" spans="1:10" x14ac:dyDescent="0.25">
      <c r="A102" s="701"/>
      <c r="B102" s="709" t="s">
        <v>727</v>
      </c>
      <c r="C102" s="702"/>
      <c r="D102" s="702"/>
      <c r="E102" s="139"/>
      <c r="F102" s="673"/>
      <c r="G102" s="673"/>
      <c r="H102" s="673"/>
      <c r="I102" s="673"/>
      <c r="J102" s="673"/>
    </row>
    <row r="103" spans="1:10" x14ac:dyDescent="0.25">
      <c r="A103" s="701"/>
      <c r="B103" s="706" t="s">
        <v>728</v>
      </c>
      <c r="C103" s="702"/>
      <c r="D103" s="702"/>
      <c r="E103" s="139"/>
      <c r="F103" s="673"/>
      <c r="G103" s="673"/>
      <c r="H103" s="673"/>
      <c r="I103" s="673"/>
      <c r="J103" s="673"/>
    </row>
    <row r="104" spans="1:10" ht="15.75" x14ac:dyDescent="0.3">
      <c r="A104" s="701"/>
      <c r="B104" s="710" t="s">
        <v>729</v>
      </c>
      <c r="C104" s="702"/>
      <c r="D104" s="702"/>
      <c r="E104" s="139"/>
      <c r="F104" s="673">
        <v>0</v>
      </c>
      <c r="G104" s="673">
        <v>0</v>
      </c>
      <c r="H104" s="700">
        <v>0</v>
      </c>
      <c r="I104" s="700">
        <v>0</v>
      </c>
      <c r="J104" s="673">
        <v>0</v>
      </c>
    </row>
    <row r="105" spans="1:10" ht="15.75" x14ac:dyDescent="0.3">
      <c r="A105" s="701"/>
      <c r="B105" s="710" t="s">
        <v>730</v>
      </c>
      <c r="C105" s="702"/>
      <c r="D105" s="702"/>
      <c r="E105" s="139"/>
      <c r="F105" s="673">
        <v>284898.25</v>
      </c>
      <c r="G105" s="673">
        <v>0</v>
      </c>
      <c r="H105" s="700">
        <v>0</v>
      </c>
      <c r="I105" s="700">
        <v>0</v>
      </c>
      <c r="J105" s="673">
        <v>0</v>
      </c>
    </row>
    <row r="106" spans="1:10" ht="15.75" x14ac:dyDescent="0.3">
      <c r="A106" s="701"/>
      <c r="B106" s="710" t="s">
        <v>731</v>
      </c>
      <c r="C106" s="702"/>
      <c r="D106" s="702"/>
      <c r="E106" s="139"/>
      <c r="F106" s="741">
        <v>399602</v>
      </c>
      <c r="G106" s="741">
        <v>0</v>
      </c>
      <c r="H106" s="741">
        <v>0</v>
      </c>
      <c r="I106" s="741">
        <v>0</v>
      </c>
      <c r="J106" s="741">
        <v>0</v>
      </c>
    </row>
    <row r="107" spans="1:10" x14ac:dyDescent="0.25">
      <c r="A107" s="1061" t="s">
        <v>745</v>
      </c>
      <c r="B107" s="1028"/>
      <c r="C107" s="1028"/>
      <c r="D107" s="1029"/>
      <c r="E107" s="139"/>
      <c r="F107" s="713">
        <f>SUM(F104:F106)</f>
        <v>684500.25</v>
      </c>
      <c r="G107" s="713">
        <v>0</v>
      </c>
      <c r="H107" s="713">
        <v>0</v>
      </c>
      <c r="I107" s="713">
        <v>0</v>
      </c>
      <c r="J107" s="713">
        <v>0</v>
      </c>
    </row>
    <row r="108" spans="1:10" x14ac:dyDescent="0.25">
      <c r="A108" s="1159" t="s">
        <v>746</v>
      </c>
      <c r="B108" s="1160"/>
      <c r="C108" s="1160"/>
      <c r="D108" s="1161"/>
      <c r="E108" s="760"/>
      <c r="F108" s="767">
        <f>SUM(F36,F56,F65,F90,F101,F107)</f>
        <v>7477992.3700000001</v>
      </c>
      <c r="G108" s="767">
        <f>SUM(G36,G56,G65,G90,G101,G107)</f>
        <v>9139819.1800000016</v>
      </c>
      <c r="H108" s="767">
        <f>SUM(H36,H56,H65,H90,H101,H107)</f>
        <v>16756644.42</v>
      </c>
      <c r="I108" s="767">
        <f>SUM(I36,I56,I65,I90,I101,I107)</f>
        <v>25896463.599999998</v>
      </c>
      <c r="J108" s="767">
        <f>SUM(J36,J56,J65,J90,J101,J107)</f>
        <v>34890331.200000003</v>
      </c>
    </row>
    <row r="109" spans="1:10" x14ac:dyDescent="0.25">
      <c r="A109" s="768"/>
      <c r="B109" s="768"/>
      <c r="C109" s="768"/>
      <c r="D109" s="768"/>
      <c r="E109" s="753"/>
      <c r="F109" s="769"/>
      <c r="G109" s="769"/>
      <c r="H109" s="769"/>
      <c r="I109" s="769"/>
      <c r="J109" s="769"/>
    </row>
    <row r="110" spans="1:10" x14ac:dyDescent="0.25">
      <c r="A110" s="743"/>
      <c r="B110" s="743"/>
      <c r="C110" s="743"/>
      <c r="D110" s="743"/>
      <c r="E110" s="702"/>
      <c r="F110" s="770"/>
      <c r="G110" s="770"/>
      <c r="H110" s="770"/>
      <c r="I110" s="770"/>
      <c r="J110" s="770"/>
    </row>
    <row r="111" spans="1:10" ht="15.75" thickBot="1" x14ac:dyDescent="0.3">
      <c r="A111" s="459" t="s">
        <v>491</v>
      </c>
      <c r="D111" s="459" t="s">
        <v>713</v>
      </c>
      <c r="E111" s="702"/>
      <c r="F111" s="770"/>
      <c r="G111" s="770"/>
      <c r="H111" s="770"/>
      <c r="I111" s="770"/>
      <c r="J111" s="771" t="s">
        <v>321</v>
      </c>
    </row>
    <row r="112" spans="1:10" ht="15.75" thickBot="1" x14ac:dyDescent="0.3">
      <c r="A112" s="24"/>
      <c r="B112" s="742"/>
      <c r="C112" s="742"/>
      <c r="D112" s="742"/>
      <c r="E112" s="26"/>
      <c r="F112" s="739"/>
      <c r="G112" s="1052" t="s">
        <v>19</v>
      </c>
      <c r="H112" s="1052"/>
      <c r="I112" s="1052"/>
      <c r="J112" s="1025" t="s">
        <v>24</v>
      </c>
    </row>
    <row r="113" spans="1:10" x14ac:dyDescent="0.25">
      <c r="A113" s="1056" t="s">
        <v>1</v>
      </c>
      <c r="B113" s="1057"/>
      <c r="C113" s="1057"/>
      <c r="D113" s="1053"/>
      <c r="E113" s="1100" t="s">
        <v>16</v>
      </c>
      <c r="F113" s="740" t="s">
        <v>17</v>
      </c>
      <c r="G113" s="1054" t="s">
        <v>18</v>
      </c>
      <c r="H113" s="1054" t="s">
        <v>23</v>
      </c>
      <c r="I113" s="1054" t="s">
        <v>22</v>
      </c>
      <c r="J113" s="1026"/>
    </row>
    <row r="114" spans="1:10" ht="15.75" thickBot="1" x14ac:dyDescent="0.3">
      <c r="A114" s="1103"/>
      <c r="B114" s="1104"/>
      <c r="C114" s="1104"/>
      <c r="D114" s="1105"/>
      <c r="E114" s="1101"/>
      <c r="F114" s="285" t="s">
        <v>18</v>
      </c>
      <c r="G114" s="1102"/>
      <c r="H114" s="1102"/>
      <c r="I114" s="1102"/>
      <c r="J114" s="285" t="s">
        <v>25</v>
      </c>
    </row>
    <row r="115" spans="1:10" x14ac:dyDescent="0.25">
      <c r="A115" s="701"/>
      <c r="B115" s="711" t="s">
        <v>457</v>
      </c>
      <c r="C115" s="702"/>
      <c r="D115" s="702"/>
      <c r="E115" s="139"/>
      <c r="F115" s="673"/>
      <c r="G115" s="673"/>
      <c r="H115" s="673"/>
      <c r="I115" s="673"/>
      <c r="J115" s="673"/>
    </row>
    <row r="116" spans="1:10" x14ac:dyDescent="0.25">
      <c r="A116" s="1154" t="s">
        <v>732</v>
      </c>
      <c r="B116" s="1155"/>
      <c r="C116" s="1155"/>
      <c r="D116" s="1156"/>
      <c r="E116" s="139"/>
      <c r="F116" s="673"/>
      <c r="G116" s="673"/>
      <c r="H116" s="673"/>
      <c r="I116" s="673"/>
      <c r="J116" s="673"/>
    </row>
    <row r="117" spans="1:10" ht="15.75" x14ac:dyDescent="0.3">
      <c r="A117" s="701"/>
      <c r="B117" s="704" t="s">
        <v>733</v>
      </c>
      <c r="C117" s="702"/>
      <c r="D117" s="702"/>
      <c r="E117" s="139"/>
      <c r="F117" s="673">
        <v>487979.94</v>
      </c>
      <c r="G117" s="673">
        <v>0</v>
      </c>
      <c r="H117" s="700">
        <v>0</v>
      </c>
      <c r="I117" s="700">
        <v>0</v>
      </c>
      <c r="J117" s="673">
        <v>0</v>
      </c>
    </row>
    <row r="118" spans="1:10" ht="15.75" x14ac:dyDescent="0.3">
      <c r="A118" s="701"/>
      <c r="B118" s="704" t="s">
        <v>734</v>
      </c>
      <c r="C118" s="702"/>
      <c r="D118" s="702"/>
      <c r="E118" s="139"/>
      <c r="F118" s="673">
        <v>378646.5</v>
      </c>
      <c r="G118" s="673">
        <v>0</v>
      </c>
      <c r="H118" s="700">
        <v>0</v>
      </c>
      <c r="I118" s="700">
        <v>0</v>
      </c>
      <c r="J118" s="673">
        <v>0</v>
      </c>
    </row>
    <row r="119" spans="1:10" x14ac:dyDescent="0.25">
      <c r="A119" s="1154" t="s">
        <v>735</v>
      </c>
      <c r="B119" s="1155"/>
      <c r="C119" s="1155"/>
      <c r="D119" s="1156"/>
      <c r="E119" s="139"/>
      <c r="F119" s="673"/>
      <c r="G119" s="673"/>
      <c r="H119" s="700"/>
      <c r="I119" s="700"/>
      <c r="J119" s="673"/>
    </row>
    <row r="120" spans="1:10" ht="15.75" x14ac:dyDescent="0.3">
      <c r="A120" s="701"/>
      <c r="B120" s="704" t="s">
        <v>736</v>
      </c>
      <c r="C120" s="702"/>
      <c r="D120" s="702"/>
      <c r="E120" s="139"/>
      <c r="F120" s="673">
        <v>997898.07</v>
      </c>
      <c r="G120" s="673">
        <v>0</v>
      </c>
      <c r="H120" s="700">
        <v>0</v>
      </c>
      <c r="I120" s="700">
        <v>0</v>
      </c>
      <c r="J120" s="673">
        <v>0</v>
      </c>
    </row>
    <row r="121" spans="1:10" ht="15.75" x14ac:dyDescent="0.3">
      <c r="A121" s="701"/>
      <c r="B121" s="704" t="s">
        <v>737</v>
      </c>
      <c r="C121" s="702"/>
      <c r="D121" s="702"/>
      <c r="E121" s="139"/>
      <c r="F121" s="673">
        <v>4363280.49</v>
      </c>
      <c r="G121" s="673">
        <v>0</v>
      </c>
      <c r="H121" s="700">
        <v>0</v>
      </c>
      <c r="I121" s="700">
        <v>0</v>
      </c>
      <c r="J121" s="673">
        <v>0</v>
      </c>
    </row>
    <row r="122" spans="1:10" ht="15.75" x14ac:dyDescent="0.3">
      <c r="A122" s="701"/>
      <c r="B122" s="704" t="s">
        <v>738</v>
      </c>
      <c r="C122" s="702"/>
      <c r="D122" s="702"/>
      <c r="E122" s="139"/>
      <c r="F122" s="673">
        <v>960967.1</v>
      </c>
      <c r="G122" s="673">
        <v>0</v>
      </c>
      <c r="H122" s="700">
        <v>0</v>
      </c>
      <c r="I122" s="700">
        <v>0</v>
      </c>
      <c r="J122" s="673">
        <v>0</v>
      </c>
    </row>
    <row r="123" spans="1:10" x14ac:dyDescent="0.25">
      <c r="A123" s="1154" t="s">
        <v>739</v>
      </c>
      <c r="B123" s="1155"/>
      <c r="C123" s="1155"/>
      <c r="D123" s="1156"/>
      <c r="E123" s="139"/>
      <c r="F123" s="673"/>
      <c r="G123" s="673"/>
      <c r="H123" s="700"/>
      <c r="I123" s="700"/>
      <c r="J123" s="673"/>
    </row>
    <row r="124" spans="1:10" ht="15.75" x14ac:dyDescent="0.3">
      <c r="A124" s="701"/>
      <c r="B124" s="704" t="s">
        <v>740</v>
      </c>
      <c r="C124" s="702"/>
      <c r="D124" s="702"/>
      <c r="E124" s="139"/>
      <c r="F124" s="673">
        <v>998610.78</v>
      </c>
      <c r="G124" s="673">
        <v>0</v>
      </c>
      <c r="H124" s="700">
        <v>0</v>
      </c>
      <c r="I124" s="700">
        <v>0</v>
      </c>
      <c r="J124" s="673">
        <v>0</v>
      </c>
    </row>
    <row r="125" spans="1:10" ht="15.75" x14ac:dyDescent="0.3">
      <c r="A125" s="701"/>
      <c r="B125" s="704" t="s">
        <v>741</v>
      </c>
      <c r="C125" s="702"/>
      <c r="D125" s="702"/>
      <c r="E125" s="139"/>
      <c r="F125" s="673"/>
      <c r="G125" s="673"/>
      <c r="H125" s="700"/>
      <c r="I125" s="700"/>
      <c r="J125" s="673"/>
    </row>
    <row r="126" spans="1:10" x14ac:dyDescent="0.25">
      <c r="A126" s="1154" t="s">
        <v>742</v>
      </c>
      <c r="B126" s="1155"/>
      <c r="C126" s="1155"/>
      <c r="D126" s="1156"/>
      <c r="E126" s="139"/>
      <c r="F126" s="673"/>
      <c r="G126" s="673"/>
      <c r="H126" s="700"/>
      <c r="I126" s="700"/>
      <c r="J126" s="673"/>
    </row>
    <row r="127" spans="1:10" ht="15.75" x14ac:dyDescent="0.3">
      <c r="A127" s="701"/>
      <c r="B127" s="710" t="s">
        <v>743</v>
      </c>
      <c r="C127" s="702"/>
      <c r="D127" s="702"/>
      <c r="E127" s="139"/>
      <c r="F127" s="673">
        <v>0</v>
      </c>
      <c r="G127" s="673">
        <v>0</v>
      </c>
      <c r="H127" s="700">
        <v>0</v>
      </c>
      <c r="I127" s="700">
        <v>0</v>
      </c>
      <c r="J127" s="673">
        <v>0</v>
      </c>
    </row>
    <row r="128" spans="1:10" ht="15.75" x14ac:dyDescent="0.3">
      <c r="A128" s="701"/>
      <c r="B128" s="704" t="s">
        <v>744</v>
      </c>
      <c r="C128" s="702"/>
      <c r="D128" s="702"/>
      <c r="E128" s="139"/>
      <c r="F128" s="673">
        <v>2490000</v>
      </c>
      <c r="G128" s="673">
        <v>0</v>
      </c>
      <c r="H128" s="700">
        <v>0</v>
      </c>
      <c r="I128" s="700">
        <v>0</v>
      </c>
      <c r="J128" s="673">
        <v>0</v>
      </c>
    </row>
    <row r="129" spans="1:12" x14ac:dyDescent="0.25">
      <c r="A129" s="701"/>
      <c r="B129" s="706" t="s">
        <v>460</v>
      </c>
      <c r="C129" s="702"/>
      <c r="D129" s="702"/>
      <c r="E129" s="139"/>
      <c r="F129" s="712">
        <f>SUM(F117:F128)</f>
        <v>10677382.879999999</v>
      </c>
      <c r="G129" s="712">
        <f>SUM(G117:G128)</f>
        <v>0</v>
      </c>
      <c r="H129" s="712">
        <f>SUM(H117:H128)</f>
        <v>0</v>
      </c>
      <c r="I129" s="712">
        <f>SUM(I117:I128)</f>
        <v>0</v>
      </c>
      <c r="J129" s="712">
        <f>SUM(J117:J128)</f>
        <v>0</v>
      </c>
    </row>
    <row r="130" spans="1:12" x14ac:dyDescent="0.25">
      <c r="A130" s="403"/>
      <c r="B130" s="404"/>
      <c r="C130" s="409"/>
      <c r="D130" s="405"/>
      <c r="E130" s="406"/>
      <c r="F130" s="14"/>
      <c r="G130" s="14"/>
      <c r="H130" s="14"/>
      <c r="I130" s="14"/>
      <c r="J130" s="14"/>
    </row>
    <row r="131" spans="1:12" ht="15.75" thickBot="1" x14ac:dyDescent="0.3">
      <c r="A131" s="8" t="s">
        <v>15</v>
      </c>
      <c r="B131" s="286"/>
      <c r="C131" s="2"/>
      <c r="D131" s="3"/>
      <c r="E131" s="4"/>
      <c r="F131" s="174">
        <f>SUM(F108,F129)</f>
        <v>18155375.25</v>
      </c>
      <c r="G131" s="174">
        <f>SUM(G108,G129)</f>
        <v>9139819.1800000016</v>
      </c>
      <c r="H131" s="174">
        <f>SUM(H108,H129)</f>
        <v>16756644.42</v>
      </c>
      <c r="I131" s="174">
        <f>SUM(I108,I129)</f>
        <v>25896463.599999998</v>
      </c>
      <c r="J131" s="174">
        <f>SUM(J108,J129)</f>
        <v>34890331.200000003</v>
      </c>
    </row>
    <row r="132" spans="1:12" ht="15.75" thickTop="1" x14ac:dyDescent="0.25"/>
    <row r="133" spans="1:12" s="327" customFormat="1" ht="14.1" customHeight="1" x14ac:dyDescent="0.25">
      <c r="A133" s="30" t="s">
        <v>27</v>
      </c>
      <c r="B133" s="30"/>
      <c r="C133" s="30"/>
      <c r="D133" s="30"/>
      <c r="E133" s="23" t="s">
        <v>29</v>
      </c>
      <c r="F133" s="47"/>
      <c r="G133" s="47"/>
      <c r="H133" s="39" t="s">
        <v>30</v>
      </c>
      <c r="I133" s="47"/>
      <c r="J133" s="47"/>
    </row>
    <row r="134" spans="1:12" s="327" customFormat="1" ht="14.1" customHeight="1" x14ac:dyDescent="0.25">
      <c r="A134" s="30"/>
      <c r="B134" s="30"/>
      <c r="C134" s="30"/>
      <c r="D134" s="30"/>
      <c r="E134" s="669"/>
      <c r="F134" s="47"/>
      <c r="G134" s="47"/>
      <c r="H134" s="47"/>
      <c r="I134" s="47"/>
      <c r="J134" s="47"/>
      <c r="L134" s="327" t="s">
        <v>50</v>
      </c>
    </row>
    <row r="135" spans="1:12" s="327" customFormat="1" ht="14.1" customHeight="1" x14ac:dyDescent="0.25">
      <c r="A135" s="30"/>
      <c r="B135" s="351"/>
      <c r="C135" s="351" t="s">
        <v>32</v>
      </c>
      <c r="D135" s="351"/>
      <c r="E135" s="351"/>
      <c r="F135" s="352" t="s">
        <v>31</v>
      </c>
      <c r="G135" s="352"/>
      <c r="H135" s="352"/>
      <c r="I135" s="352" t="s">
        <v>32</v>
      </c>
      <c r="J135" s="352"/>
    </row>
    <row r="136" spans="1:12" s="327" customFormat="1" ht="14.1" customHeight="1" x14ac:dyDescent="0.25">
      <c r="A136" s="30"/>
      <c r="B136" s="30"/>
      <c r="C136" s="219" t="s">
        <v>28</v>
      </c>
      <c r="D136" s="30"/>
      <c r="E136" s="669"/>
      <c r="F136" s="47" t="s">
        <v>248</v>
      </c>
      <c r="G136" s="47"/>
      <c r="H136" s="47"/>
      <c r="I136" s="47" t="s">
        <v>287</v>
      </c>
      <c r="J136" s="47"/>
    </row>
    <row r="137" spans="1:12" s="327" customFormat="1" ht="12.95" customHeight="1" x14ac:dyDescent="0.25">
      <c r="D137" s="327" t="s">
        <v>52</v>
      </c>
      <c r="E137" s="1068" t="s">
        <v>248</v>
      </c>
      <c r="F137" s="1068"/>
      <c r="G137" s="1068"/>
      <c r="H137" s="1069" t="s">
        <v>287</v>
      </c>
      <c r="I137" s="1069"/>
      <c r="J137" s="1069"/>
    </row>
    <row r="138" spans="1:12" s="327" customFormat="1" x14ac:dyDescent="0.25">
      <c r="F138" s="338"/>
      <c r="G138" s="338"/>
      <c r="H138" s="338"/>
      <c r="I138" s="338"/>
      <c r="J138" s="338"/>
    </row>
  </sheetData>
  <mergeCells count="54">
    <mergeCell ref="A126:D126"/>
    <mergeCell ref="A116:D116"/>
    <mergeCell ref="C18:D18"/>
    <mergeCell ref="C19:D19"/>
    <mergeCell ref="C20:D20"/>
    <mergeCell ref="C49:D49"/>
    <mergeCell ref="B67:D67"/>
    <mergeCell ref="B100:D100"/>
    <mergeCell ref="A108:D108"/>
    <mergeCell ref="A119:D119"/>
    <mergeCell ref="A123:D123"/>
    <mergeCell ref="C81:D81"/>
    <mergeCell ref="C82:D82"/>
    <mergeCell ref="C83:D83"/>
    <mergeCell ref="B79:D79"/>
    <mergeCell ref="B68:D68"/>
    <mergeCell ref="H137:J137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  <mergeCell ref="A65:D65"/>
    <mergeCell ref="A107:D107"/>
    <mergeCell ref="E137:G137"/>
    <mergeCell ref="B59:D59"/>
    <mergeCell ref="C80:D80"/>
    <mergeCell ref="C17:D17"/>
    <mergeCell ref="J41:J42"/>
    <mergeCell ref="A42:D43"/>
    <mergeCell ref="E42:E43"/>
    <mergeCell ref="G42:G43"/>
    <mergeCell ref="H42:H43"/>
    <mergeCell ref="I42:I43"/>
    <mergeCell ref="G41:I41"/>
    <mergeCell ref="J76:J77"/>
    <mergeCell ref="A77:D78"/>
    <mergeCell ref="E77:E78"/>
    <mergeCell ref="G77:G78"/>
    <mergeCell ref="H77:H78"/>
    <mergeCell ref="I77:I78"/>
    <mergeCell ref="G76:I76"/>
    <mergeCell ref="J112:J113"/>
    <mergeCell ref="A113:D114"/>
    <mergeCell ref="E113:E114"/>
    <mergeCell ref="G113:G114"/>
    <mergeCell ref="H113:H114"/>
    <mergeCell ref="I113:I114"/>
    <mergeCell ref="G112:I112"/>
  </mergeCells>
  <pageMargins left="0.97" right="0.19685039370078741" top="0.38" bottom="0.12" header="0.31496062992125984" footer="0.12"/>
  <pageSetup paperSize="14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8" zoomScale="91" zoomScaleNormal="91" workbookViewId="0">
      <selection activeCell="O25" sqref="O25"/>
    </sheetView>
  </sheetViews>
  <sheetFormatPr defaultColWidth="8.85546875" defaultRowHeight="15" x14ac:dyDescent="0.25"/>
  <cols>
    <col min="1" max="2" width="2" style="459" customWidth="1"/>
    <col min="3" max="3" width="2.42578125" style="459" customWidth="1"/>
    <col min="4" max="4" width="34.42578125" style="459" customWidth="1"/>
    <col min="5" max="5" width="16.85546875" style="459" customWidth="1"/>
    <col min="6" max="6" width="16.42578125" style="459" customWidth="1"/>
    <col min="7" max="7" width="16.85546875" style="459" customWidth="1"/>
    <col min="8" max="8" width="18.42578125" style="459" customWidth="1"/>
    <col min="9" max="9" width="19.85546875" style="459" customWidth="1"/>
    <col min="10" max="10" width="18.140625" style="459" customWidth="1"/>
    <col min="11" max="11" width="11.28515625" style="459" customWidth="1"/>
    <col min="12" max="16384" width="8.85546875" style="459"/>
  </cols>
  <sheetData>
    <row r="1" spans="1:10" s="30" customFormat="1" ht="14.1" customHeight="1" x14ac:dyDescent="0.3">
      <c r="B1" s="30" t="s">
        <v>0</v>
      </c>
      <c r="E1" s="669"/>
      <c r="F1" s="47"/>
      <c r="G1" s="47"/>
      <c r="H1" s="47"/>
      <c r="I1" s="47"/>
      <c r="J1" s="436" t="s">
        <v>372</v>
      </c>
    </row>
    <row r="2" spans="1:10" s="30" customFormat="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0" s="30" customFormat="1" ht="14.1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0" thickBot="1" x14ac:dyDescent="0.35">
      <c r="A4" s="459" t="s">
        <v>491</v>
      </c>
      <c r="D4" s="459" t="s">
        <v>361</v>
      </c>
    </row>
    <row r="5" spans="1:10" ht="15.75" thickBot="1" x14ac:dyDescent="0.3">
      <c r="A5" s="24"/>
      <c r="B5" s="670"/>
      <c r="C5" s="670"/>
      <c r="D5" s="670"/>
      <c r="E5" s="26"/>
      <c r="F5" s="667"/>
      <c r="G5" s="1052" t="s">
        <v>19</v>
      </c>
      <c r="H5" s="1052"/>
      <c r="I5" s="1052"/>
      <c r="J5" s="1025" t="s">
        <v>24</v>
      </c>
    </row>
    <row r="6" spans="1:10" x14ac:dyDescent="0.25">
      <c r="A6" s="1056" t="s">
        <v>1</v>
      </c>
      <c r="B6" s="1057"/>
      <c r="C6" s="1057"/>
      <c r="D6" s="1053"/>
      <c r="E6" s="1100" t="s">
        <v>16</v>
      </c>
      <c r="F6" s="668" t="s">
        <v>17</v>
      </c>
      <c r="G6" s="1054" t="s">
        <v>18</v>
      </c>
      <c r="H6" s="1054" t="s">
        <v>23</v>
      </c>
      <c r="I6" s="1054" t="s">
        <v>22</v>
      </c>
      <c r="J6" s="1026"/>
    </row>
    <row r="7" spans="1:10" ht="15.75" thickBot="1" x14ac:dyDescent="0.3">
      <c r="A7" s="1103"/>
      <c r="B7" s="1104"/>
      <c r="C7" s="1104"/>
      <c r="D7" s="1105"/>
      <c r="E7" s="1101"/>
      <c r="F7" s="285" t="s">
        <v>18</v>
      </c>
      <c r="G7" s="1102"/>
      <c r="H7" s="1102"/>
      <c r="I7" s="1102"/>
      <c r="J7" s="285" t="s">
        <v>25</v>
      </c>
    </row>
    <row r="8" spans="1:10" ht="12" customHeight="1" x14ac:dyDescent="0.3">
      <c r="A8" s="719" t="s">
        <v>747</v>
      </c>
      <c r="B8" s="715"/>
      <c r="C8" s="715"/>
      <c r="D8" s="716"/>
      <c r="E8" s="287"/>
      <c r="F8" s="287"/>
      <c r="G8" s="287"/>
      <c r="H8" s="287"/>
      <c r="I8" s="287"/>
      <c r="J8" s="287"/>
    </row>
    <row r="9" spans="1:10" ht="12" customHeight="1" x14ac:dyDescent="0.3">
      <c r="A9" s="714" t="s">
        <v>748</v>
      </c>
      <c r="B9" s="434"/>
      <c r="C9" s="435"/>
      <c r="D9" s="717"/>
      <c r="E9" s="406"/>
      <c r="F9" s="14">
        <v>6600</v>
      </c>
      <c r="G9" s="14">
        <v>145000</v>
      </c>
      <c r="H9" s="14">
        <v>55000</v>
      </c>
      <c r="I9" s="14">
        <f>SUM(G9:H9)</f>
        <v>200000</v>
      </c>
      <c r="J9" s="14">
        <v>256625.16</v>
      </c>
    </row>
    <row r="10" spans="1:10" ht="12" customHeight="1" x14ac:dyDescent="0.3">
      <c r="A10" s="714" t="s">
        <v>749</v>
      </c>
      <c r="B10" s="434"/>
      <c r="C10" s="435"/>
      <c r="D10" s="435"/>
      <c r="E10" s="406"/>
      <c r="F10" s="14">
        <v>92929.3</v>
      </c>
      <c r="G10" s="14">
        <v>100300.1</v>
      </c>
      <c r="H10" s="14">
        <v>499699</v>
      </c>
      <c r="I10" s="14">
        <f>SUM(G10:H10)</f>
        <v>599999.1</v>
      </c>
      <c r="J10" s="14">
        <v>900000</v>
      </c>
    </row>
    <row r="11" spans="1:10" ht="12" customHeight="1" x14ac:dyDescent="0.3">
      <c r="A11" s="714" t="s">
        <v>750</v>
      </c>
      <c r="B11" s="434"/>
      <c r="C11" s="435"/>
      <c r="D11" s="435"/>
      <c r="E11" s="406"/>
      <c r="F11" s="14"/>
      <c r="G11" s="14"/>
      <c r="H11" s="14"/>
      <c r="I11" s="14"/>
      <c r="J11" s="14"/>
    </row>
    <row r="12" spans="1:10" ht="12" customHeight="1" x14ac:dyDescent="0.3">
      <c r="A12" s="714" t="s">
        <v>751</v>
      </c>
      <c r="B12" s="434"/>
      <c r="C12" s="435"/>
      <c r="D12" s="435"/>
      <c r="E12" s="406"/>
      <c r="F12" s="14">
        <v>500000</v>
      </c>
      <c r="G12" s="14">
        <v>35864</v>
      </c>
      <c r="H12" s="14">
        <v>964136</v>
      </c>
      <c r="I12" s="14">
        <f t="shared" ref="I12:I24" si="0">SUM(G12:H12)</f>
        <v>1000000</v>
      </c>
      <c r="J12" s="14">
        <v>1000000</v>
      </c>
    </row>
    <row r="13" spans="1:10" ht="12" customHeight="1" x14ac:dyDescent="0.3">
      <c r="A13" s="714" t="s">
        <v>752</v>
      </c>
      <c r="B13" s="434"/>
      <c r="C13" s="435"/>
      <c r="D13" s="435"/>
      <c r="E13" s="406"/>
      <c r="F13" s="14">
        <v>0</v>
      </c>
      <c r="G13" s="14">
        <v>0</v>
      </c>
      <c r="H13" s="14">
        <v>200000</v>
      </c>
      <c r="I13" s="14">
        <f t="shared" si="0"/>
        <v>200000</v>
      </c>
      <c r="J13" s="14">
        <v>150000</v>
      </c>
    </row>
    <row r="14" spans="1:10" ht="12" customHeight="1" x14ac:dyDescent="0.3">
      <c r="A14" s="714" t="s">
        <v>753</v>
      </c>
      <c r="B14" s="434"/>
      <c r="C14" s="435"/>
      <c r="D14" s="435"/>
      <c r="E14" s="406"/>
      <c r="F14" s="14">
        <v>0</v>
      </c>
      <c r="G14" s="14">
        <v>0</v>
      </c>
      <c r="H14" s="14">
        <v>100000</v>
      </c>
      <c r="I14" s="14">
        <f t="shared" si="0"/>
        <v>100000</v>
      </c>
      <c r="J14" s="14">
        <v>150000</v>
      </c>
    </row>
    <row r="15" spans="1:10" ht="12" customHeight="1" x14ac:dyDescent="0.3">
      <c r="A15" s="714" t="s">
        <v>754</v>
      </c>
      <c r="B15" s="434"/>
      <c r="C15" s="435"/>
      <c r="D15" s="435"/>
      <c r="E15" s="406"/>
      <c r="F15" s="14">
        <v>0</v>
      </c>
      <c r="G15" s="14">
        <v>0</v>
      </c>
      <c r="H15" s="14">
        <v>24000</v>
      </c>
      <c r="I15" s="14">
        <f t="shared" si="0"/>
        <v>24000</v>
      </c>
      <c r="J15" s="14">
        <v>74000</v>
      </c>
    </row>
    <row r="16" spans="1:10" ht="12" customHeight="1" x14ac:dyDescent="0.3">
      <c r="A16" s="714" t="s">
        <v>755</v>
      </c>
      <c r="B16" s="434"/>
      <c r="C16" s="435"/>
      <c r="D16" s="435"/>
      <c r="E16" s="406"/>
      <c r="F16" s="14">
        <v>0</v>
      </c>
      <c r="G16" s="14">
        <v>0</v>
      </c>
      <c r="H16" s="14">
        <v>24000</v>
      </c>
      <c r="I16" s="14">
        <f t="shared" si="0"/>
        <v>24000</v>
      </c>
      <c r="J16" s="14">
        <v>24000</v>
      </c>
    </row>
    <row r="17" spans="1:10" ht="12" customHeight="1" x14ac:dyDescent="0.3">
      <c r="A17" s="714" t="s">
        <v>756</v>
      </c>
      <c r="B17" s="434"/>
      <c r="C17" s="435"/>
      <c r="D17" s="435"/>
      <c r="E17" s="406"/>
      <c r="F17" s="14">
        <v>192400</v>
      </c>
      <c r="G17" s="14">
        <v>0</v>
      </c>
      <c r="H17" s="14">
        <v>0</v>
      </c>
      <c r="I17" s="14">
        <f t="shared" si="0"/>
        <v>0</v>
      </c>
      <c r="J17" s="14">
        <v>0</v>
      </c>
    </row>
    <row r="18" spans="1:10" ht="12" customHeight="1" x14ac:dyDescent="0.3">
      <c r="A18" s="714" t="s">
        <v>800</v>
      </c>
      <c r="B18" s="434"/>
      <c r="C18" s="435"/>
      <c r="D18" s="435"/>
      <c r="E18" s="406"/>
      <c r="F18" s="14">
        <v>0</v>
      </c>
      <c r="G18" s="14">
        <v>0</v>
      </c>
      <c r="H18" s="14">
        <v>0</v>
      </c>
      <c r="I18" s="14">
        <f t="shared" si="0"/>
        <v>0</v>
      </c>
      <c r="J18" s="14">
        <v>150000</v>
      </c>
    </row>
    <row r="19" spans="1:10" ht="12" customHeight="1" x14ac:dyDescent="0.3">
      <c r="A19" s="1164" t="s">
        <v>801</v>
      </c>
      <c r="B19" s="1165"/>
      <c r="C19" s="1165"/>
      <c r="D19" s="1166"/>
      <c r="E19" s="406"/>
      <c r="F19" s="326">
        <v>0</v>
      </c>
      <c r="G19" s="326">
        <v>0</v>
      </c>
      <c r="H19" s="326">
        <v>0</v>
      </c>
      <c r="I19" s="326">
        <f t="shared" si="0"/>
        <v>0</v>
      </c>
      <c r="J19" s="326">
        <v>300000</v>
      </c>
    </row>
    <row r="20" spans="1:10" ht="12" customHeight="1" x14ac:dyDescent="0.3">
      <c r="A20" s="714" t="s">
        <v>757</v>
      </c>
      <c r="B20" s="434"/>
      <c r="C20" s="435"/>
      <c r="D20" s="435"/>
      <c r="E20" s="406"/>
      <c r="F20" s="14">
        <v>0</v>
      </c>
      <c r="G20" s="14">
        <v>0</v>
      </c>
      <c r="H20" s="14">
        <v>0</v>
      </c>
      <c r="I20" s="14">
        <f t="shared" si="0"/>
        <v>0</v>
      </c>
      <c r="J20" s="14">
        <v>0</v>
      </c>
    </row>
    <row r="21" spans="1:10" ht="12" customHeight="1" x14ac:dyDescent="0.3">
      <c r="A21" s="729" t="s">
        <v>758</v>
      </c>
      <c r="B21" s="434"/>
      <c r="C21" s="435"/>
      <c r="D21" s="435"/>
      <c r="E21" s="406"/>
      <c r="F21" s="14">
        <v>443600</v>
      </c>
      <c r="G21" s="14">
        <v>357400</v>
      </c>
      <c r="H21" s="14">
        <v>92600</v>
      </c>
      <c r="I21" s="14">
        <f t="shared" si="0"/>
        <v>450000</v>
      </c>
      <c r="J21" s="14"/>
    </row>
    <row r="22" spans="1:10" ht="12" customHeight="1" x14ac:dyDescent="0.3">
      <c r="A22" s="714" t="s">
        <v>759</v>
      </c>
      <c r="B22" s="434"/>
      <c r="C22" s="435"/>
      <c r="D22" s="435"/>
      <c r="E22" s="406"/>
      <c r="F22" s="14">
        <v>199855</v>
      </c>
      <c r="G22" s="14">
        <v>0</v>
      </c>
      <c r="H22" s="14">
        <v>100000</v>
      </c>
      <c r="I22" s="14">
        <f t="shared" si="0"/>
        <v>100000</v>
      </c>
      <c r="J22" s="14">
        <v>257182.24</v>
      </c>
    </row>
    <row r="23" spans="1:10" ht="12" customHeight="1" x14ac:dyDescent="0.3">
      <c r="A23" s="714" t="s">
        <v>760</v>
      </c>
      <c r="B23" s="434"/>
      <c r="C23" s="435"/>
      <c r="D23" s="435"/>
      <c r="E23" s="406"/>
      <c r="F23" s="14">
        <v>0</v>
      </c>
      <c r="G23" s="14">
        <v>0</v>
      </c>
      <c r="H23" s="14">
        <v>0</v>
      </c>
      <c r="I23" s="14">
        <f t="shared" si="0"/>
        <v>0</v>
      </c>
      <c r="J23" s="14"/>
    </row>
    <row r="24" spans="1:10" ht="12" customHeight="1" x14ac:dyDescent="0.3">
      <c r="A24" s="714" t="s">
        <v>761</v>
      </c>
      <c r="B24" s="434"/>
      <c r="C24" s="435"/>
      <c r="D24" s="435"/>
      <c r="E24" s="406"/>
      <c r="F24" s="14">
        <v>0</v>
      </c>
      <c r="G24" s="14">
        <v>0</v>
      </c>
      <c r="H24" s="14">
        <v>200000</v>
      </c>
      <c r="I24" s="14">
        <f t="shared" si="0"/>
        <v>200000</v>
      </c>
      <c r="J24" s="14">
        <v>400000</v>
      </c>
    </row>
    <row r="25" spans="1:10" ht="12" customHeight="1" x14ac:dyDescent="0.3">
      <c r="A25" s="714" t="s">
        <v>762</v>
      </c>
      <c r="B25" s="434"/>
      <c r="C25" s="435"/>
      <c r="D25" s="435"/>
      <c r="E25" s="406"/>
      <c r="F25" s="14">
        <v>0</v>
      </c>
      <c r="G25" s="14">
        <v>0</v>
      </c>
      <c r="H25" s="14">
        <v>0</v>
      </c>
      <c r="I25" s="14">
        <f>SUM(H25)</f>
        <v>0</v>
      </c>
      <c r="J25" s="14">
        <v>0</v>
      </c>
    </row>
    <row r="26" spans="1:10" ht="12" customHeight="1" x14ac:dyDescent="0.3">
      <c r="A26" s="714" t="s">
        <v>763</v>
      </c>
      <c r="B26" s="434"/>
      <c r="C26" s="435"/>
      <c r="D26" s="435"/>
      <c r="E26" s="406"/>
      <c r="F26" s="14">
        <v>0</v>
      </c>
      <c r="G26" s="14">
        <v>0</v>
      </c>
      <c r="H26" s="14">
        <v>0</v>
      </c>
      <c r="I26" s="14">
        <f>SUM(H26)</f>
        <v>0</v>
      </c>
      <c r="J26" s="14">
        <v>0</v>
      </c>
    </row>
    <row r="27" spans="1:10" ht="12" customHeight="1" x14ac:dyDescent="0.3">
      <c r="A27" s="714" t="s">
        <v>764</v>
      </c>
      <c r="B27" s="434"/>
      <c r="C27" s="435"/>
      <c r="D27" s="435"/>
      <c r="E27" s="406"/>
      <c r="F27" s="14">
        <v>0</v>
      </c>
      <c r="G27" s="14">
        <v>0</v>
      </c>
      <c r="H27" s="14">
        <v>0</v>
      </c>
      <c r="I27" s="14">
        <f>SUM(H27)</f>
        <v>0</v>
      </c>
      <c r="J27" s="14">
        <v>0</v>
      </c>
    </row>
    <row r="28" spans="1:10" ht="12" customHeight="1" x14ac:dyDescent="0.3">
      <c r="A28" s="714" t="s">
        <v>765</v>
      </c>
      <c r="B28" s="434"/>
      <c r="C28" s="435"/>
      <c r="D28" s="717"/>
      <c r="E28" s="406"/>
      <c r="F28" s="14">
        <v>200400</v>
      </c>
      <c r="G28" s="14">
        <v>0</v>
      </c>
      <c r="H28" s="14">
        <v>300000</v>
      </c>
      <c r="I28" s="14">
        <f>SUM(H28)</f>
        <v>300000</v>
      </c>
      <c r="J28" s="14">
        <v>500000</v>
      </c>
    </row>
    <row r="29" spans="1:10" ht="12" customHeight="1" x14ac:dyDescent="0.3">
      <c r="A29" s="714" t="s">
        <v>792</v>
      </c>
      <c r="B29" s="434"/>
      <c r="C29" s="435"/>
      <c r="D29" s="717"/>
      <c r="E29" s="406"/>
      <c r="F29" s="14">
        <v>0</v>
      </c>
      <c r="G29" s="14">
        <v>0</v>
      </c>
      <c r="H29" s="14">
        <v>52000</v>
      </c>
      <c r="I29" s="14">
        <f>SUM(H29)</f>
        <v>52000</v>
      </c>
      <c r="J29" s="14">
        <v>0</v>
      </c>
    </row>
    <row r="30" spans="1:10" ht="12" customHeight="1" x14ac:dyDescent="0.3">
      <c r="A30" s="718" t="s">
        <v>40</v>
      </c>
      <c r="B30" s="434"/>
      <c r="C30" s="435"/>
      <c r="D30" s="717"/>
      <c r="E30" s="406"/>
      <c r="F30" s="198">
        <f>SUM(F9:F29)</f>
        <v>1635784.3</v>
      </c>
      <c r="G30" s="198">
        <f>SUM(G9:G29)</f>
        <v>638564.1</v>
      </c>
      <c r="H30" s="198">
        <f>SUM(H9:H29)</f>
        <v>2611435</v>
      </c>
      <c r="I30" s="198">
        <f>SUM(I9:I29)</f>
        <v>3249999.1</v>
      </c>
      <c r="J30" s="198">
        <f>SUM(J9:J29)</f>
        <v>4161807.4000000004</v>
      </c>
    </row>
    <row r="31" spans="1:10" ht="12" customHeight="1" x14ac:dyDescent="0.3">
      <c r="A31" s="718" t="s">
        <v>457</v>
      </c>
      <c r="B31" s="434"/>
      <c r="C31" s="435"/>
      <c r="D31" s="717"/>
      <c r="E31" s="406"/>
      <c r="F31" s="14"/>
      <c r="G31" s="14"/>
      <c r="H31" s="14"/>
      <c r="I31" s="14"/>
      <c r="J31" s="14"/>
    </row>
    <row r="32" spans="1:10" ht="12" customHeight="1" x14ac:dyDescent="0.3">
      <c r="A32" s="714" t="s">
        <v>766</v>
      </c>
      <c r="B32" s="434"/>
      <c r="C32" s="435"/>
      <c r="D32" s="717"/>
      <c r="E32" s="406"/>
      <c r="F32" s="14">
        <v>1322954</v>
      </c>
      <c r="G32" s="14">
        <v>0</v>
      </c>
      <c r="H32" s="14">
        <v>0</v>
      </c>
      <c r="I32" s="14">
        <f>SUM(G32:H32)</f>
        <v>0</v>
      </c>
      <c r="J32" s="14">
        <v>0</v>
      </c>
    </row>
    <row r="33" spans="1:12" ht="12" customHeight="1" x14ac:dyDescent="0.3">
      <c r="A33" s="714" t="s">
        <v>793</v>
      </c>
      <c r="B33" s="434"/>
      <c r="C33" s="435"/>
      <c r="D33" s="717"/>
      <c r="E33" s="406"/>
      <c r="F33" s="14">
        <v>0</v>
      </c>
      <c r="G33" s="14">
        <v>1195000</v>
      </c>
      <c r="H33" s="14">
        <v>5000</v>
      </c>
      <c r="I33" s="14">
        <f>SUM(G33:H33)</f>
        <v>1200000</v>
      </c>
      <c r="J33" s="14">
        <v>0</v>
      </c>
    </row>
    <row r="34" spans="1:12" ht="12" customHeight="1" x14ac:dyDescent="0.3">
      <c r="A34" s="714" t="s">
        <v>794</v>
      </c>
      <c r="B34" s="434"/>
      <c r="C34" s="435"/>
      <c r="D34" s="717"/>
      <c r="E34" s="406"/>
      <c r="F34" s="14">
        <v>0</v>
      </c>
      <c r="G34" s="14">
        <v>78739</v>
      </c>
      <c r="H34" s="14">
        <v>8142.13</v>
      </c>
      <c r="I34" s="14">
        <f>SUM(G34:H34)</f>
        <v>86881.13</v>
      </c>
      <c r="J34" s="14">
        <v>0</v>
      </c>
    </row>
    <row r="35" spans="1:12" ht="12" customHeight="1" x14ac:dyDescent="0.3">
      <c r="A35" s="714" t="s">
        <v>795</v>
      </c>
      <c r="B35" s="434"/>
      <c r="C35" s="435"/>
      <c r="D35" s="717"/>
      <c r="E35" s="406"/>
      <c r="F35" s="14">
        <v>0</v>
      </c>
      <c r="G35" s="14">
        <v>99120</v>
      </c>
      <c r="H35" s="14">
        <v>880</v>
      </c>
      <c r="I35" s="14">
        <f>SUM(G35:H35)</f>
        <v>100000</v>
      </c>
      <c r="J35" s="14">
        <v>0</v>
      </c>
    </row>
    <row r="36" spans="1:12" ht="12" customHeight="1" x14ac:dyDescent="0.3">
      <c r="A36" s="714" t="s">
        <v>799</v>
      </c>
      <c r="B36" s="434"/>
      <c r="C36" s="435"/>
      <c r="D36" s="717"/>
      <c r="E36" s="406"/>
      <c r="F36" s="14">
        <v>0</v>
      </c>
      <c r="G36" s="14">
        <v>0</v>
      </c>
      <c r="H36" s="14">
        <v>0</v>
      </c>
      <c r="I36" s="14">
        <f>SUM(G36:H36)</f>
        <v>0</v>
      </c>
      <c r="J36" s="14">
        <v>2000000</v>
      </c>
    </row>
    <row r="37" spans="1:12" ht="12" customHeight="1" x14ac:dyDescent="0.3">
      <c r="A37" s="37" t="s">
        <v>85</v>
      </c>
      <c r="B37" s="404"/>
      <c r="C37" s="136"/>
      <c r="D37" s="33"/>
      <c r="E37" s="411"/>
      <c r="F37" s="198">
        <f>SUM(F32)</f>
        <v>1322954</v>
      </c>
      <c r="G37" s="198">
        <f>SUM(G32:G36)</f>
        <v>1372859</v>
      </c>
      <c r="H37" s="198">
        <f>SUM(H32:H36)</f>
        <v>14022.130000000001</v>
      </c>
      <c r="I37" s="198">
        <f>SUM(I32:I36)</f>
        <v>1386881.13</v>
      </c>
      <c r="J37" s="198">
        <f>SUM(J32:J36)</f>
        <v>2000000</v>
      </c>
    </row>
    <row r="38" spans="1:12" ht="12" customHeight="1" x14ac:dyDescent="0.25">
      <c r="A38" s="407" t="s">
        <v>796</v>
      </c>
      <c r="B38" s="13"/>
      <c r="C38" s="404"/>
      <c r="D38" s="405"/>
      <c r="E38" s="406"/>
      <c r="F38" s="50">
        <f>SUM(F30,F37)</f>
        <v>2958738.3</v>
      </c>
      <c r="G38" s="50">
        <f>SUM(G30,G37)</f>
        <v>2011423.1</v>
      </c>
      <c r="H38" s="50">
        <f>SUM(H30,H37)</f>
        <v>2625457.13</v>
      </c>
      <c r="I38" s="50">
        <f>SUM(I30,I37)</f>
        <v>4636880.2300000004</v>
      </c>
      <c r="J38" s="50">
        <f>SUM(J30,J37)</f>
        <v>6161807.4000000004</v>
      </c>
    </row>
    <row r="39" spans="1:12" ht="12" customHeight="1" x14ac:dyDescent="0.25">
      <c r="A39" s="8" t="s">
        <v>797</v>
      </c>
      <c r="B39" s="2"/>
      <c r="C39" s="2"/>
      <c r="D39" s="3"/>
      <c r="E39" s="4"/>
      <c r="F39" s="356">
        <v>463709.38</v>
      </c>
      <c r="G39" s="356">
        <v>0</v>
      </c>
      <c r="H39" s="356">
        <v>1987234.77</v>
      </c>
      <c r="I39" s="356">
        <f>SUM(G39:H39)</f>
        <v>1987234.77</v>
      </c>
      <c r="J39" s="356">
        <v>2640774.6</v>
      </c>
    </row>
    <row r="40" spans="1:12" ht="12" customHeight="1" x14ac:dyDescent="0.25">
      <c r="A40" s="407" t="s">
        <v>798</v>
      </c>
      <c r="B40" s="692"/>
      <c r="C40" s="689"/>
      <c r="D40" s="689"/>
      <c r="E40" s="689"/>
      <c r="F40" s="643">
        <f>SUM(F38:F39)</f>
        <v>3422447.6799999997</v>
      </c>
      <c r="G40" s="643">
        <f>SUM(G38:G39)</f>
        <v>2011423.1</v>
      </c>
      <c r="H40" s="643">
        <f>SUM(H38:H39)</f>
        <v>4612691.9000000004</v>
      </c>
      <c r="I40" s="643">
        <f>SUM(I38:I39)</f>
        <v>6624115</v>
      </c>
      <c r="J40" s="643">
        <f>SUM(J38:J39)</f>
        <v>8802582</v>
      </c>
    </row>
    <row r="41" spans="1:12" ht="12" customHeight="1" x14ac:dyDescent="0.25">
      <c r="A41" s="13"/>
      <c r="B41" s="13"/>
      <c r="C41" s="404"/>
      <c r="D41" s="404"/>
      <c r="E41" s="404"/>
      <c r="F41" s="725"/>
      <c r="G41" s="725"/>
      <c r="H41" s="725"/>
      <c r="I41" s="725"/>
      <c r="J41" s="725"/>
    </row>
    <row r="42" spans="1:12" ht="12" customHeight="1" x14ac:dyDescent="0.25"/>
    <row r="43" spans="1:12" s="327" customFormat="1" ht="12" customHeight="1" x14ac:dyDescent="0.25">
      <c r="A43" s="30" t="s">
        <v>27</v>
      </c>
      <c r="B43" s="30"/>
      <c r="C43" s="30"/>
      <c r="D43" s="30"/>
      <c r="E43" s="23" t="s">
        <v>29</v>
      </c>
      <c r="F43" s="47"/>
      <c r="G43" s="47"/>
      <c r="H43" s="39" t="s">
        <v>30</v>
      </c>
      <c r="I43" s="47"/>
      <c r="J43" s="47"/>
    </row>
    <row r="44" spans="1:12" s="327" customFormat="1" ht="12" customHeight="1" x14ac:dyDescent="0.25">
      <c r="A44" s="30"/>
      <c r="B44" s="30"/>
      <c r="C44" s="30"/>
      <c r="D44" s="30"/>
      <c r="E44" s="669"/>
      <c r="F44" s="47"/>
      <c r="G44" s="47"/>
      <c r="H44" s="47"/>
      <c r="I44" s="47"/>
      <c r="J44" s="47"/>
      <c r="L44" s="327" t="s">
        <v>50</v>
      </c>
    </row>
    <row r="45" spans="1:12" s="327" customFormat="1" ht="12" customHeight="1" x14ac:dyDescent="0.25">
      <c r="A45" s="30"/>
      <c r="B45" s="351"/>
      <c r="C45" s="351" t="s">
        <v>32</v>
      </c>
      <c r="D45" s="351"/>
      <c r="E45" s="351"/>
      <c r="F45" s="351" t="s">
        <v>31</v>
      </c>
      <c r="G45" s="351"/>
      <c r="H45" s="352"/>
      <c r="I45" s="351" t="s">
        <v>32</v>
      </c>
      <c r="J45" s="352"/>
    </row>
    <row r="46" spans="1:12" s="327" customFormat="1" ht="12" customHeight="1" x14ac:dyDescent="0.25">
      <c r="A46" s="30"/>
      <c r="B46" s="30"/>
      <c r="C46" s="219" t="s">
        <v>28</v>
      </c>
      <c r="D46" s="30"/>
      <c r="E46" s="669"/>
      <c r="F46" s="219" t="s">
        <v>248</v>
      </c>
      <c r="G46" s="30"/>
      <c r="H46" s="47"/>
      <c r="I46" s="219" t="s">
        <v>287</v>
      </c>
      <c r="J46" s="47"/>
    </row>
    <row r="47" spans="1:12" s="327" customFormat="1" ht="12.95" customHeight="1" x14ac:dyDescent="0.25">
      <c r="D47" s="327" t="s">
        <v>52</v>
      </c>
      <c r="E47" s="1068" t="s">
        <v>248</v>
      </c>
      <c r="F47" s="1068"/>
      <c r="G47" s="1068"/>
      <c r="H47" s="1069" t="s">
        <v>287</v>
      </c>
      <c r="I47" s="1069"/>
      <c r="J47" s="1069"/>
    </row>
    <row r="48" spans="1:12" s="327" customFormat="1" x14ac:dyDescent="0.25">
      <c r="H48" s="338"/>
    </row>
    <row r="49" spans="8:8" x14ac:dyDescent="0.25">
      <c r="H49" s="22"/>
    </row>
    <row r="50" spans="8:8" x14ac:dyDescent="0.25">
      <c r="H50" s="22"/>
    </row>
    <row r="51" spans="8:8" x14ac:dyDescent="0.25">
      <c r="H51" s="22"/>
    </row>
    <row r="52" spans="8:8" x14ac:dyDescent="0.25">
      <c r="H52" s="22"/>
    </row>
    <row r="53" spans="8:8" x14ac:dyDescent="0.25">
      <c r="H53" s="22"/>
    </row>
    <row r="54" spans="8:8" x14ac:dyDescent="0.25">
      <c r="H54" s="22"/>
    </row>
    <row r="55" spans="8:8" x14ac:dyDescent="0.25">
      <c r="H55" s="22"/>
    </row>
    <row r="56" spans="8:8" x14ac:dyDescent="0.25">
      <c r="H56" s="22"/>
    </row>
  </sheetData>
  <mergeCells count="12">
    <mergeCell ref="E47:G47"/>
    <mergeCell ref="H47:J47"/>
    <mergeCell ref="A2:J2"/>
    <mergeCell ref="A3:J3"/>
    <mergeCell ref="G5:I5"/>
    <mergeCell ref="J5:J6"/>
    <mergeCell ref="A6:D7"/>
    <mergeCell ref="E6:E7"/>
    <mergeCell ref="G6:G7"/>
    <mergeCell ref="H6:H7"/>
    <mergeCell ref="I6:I7"/>
    <mergeCell ref="A19:D19"/>
  </mergeCells>
  <pageMargins left="1.1000000000000001" right="0.19685039370078741" top="0.21" bottom="0.14000000000000001" header="0.15" footer="0.12"/>
  <pageSetup paperSize="14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2" zoomScaleNormal="72" workbookViewId="0">
      <selection activeCell="J29" sqref="J29"/>
    </sheetView>
  </sheetViews>
  <sheetFormatPr defaultRowHeight="15" x14ac:dyDescent="0.25"/>
  <cols>
    <col min="1" max="2" width="2" customWidth="1"/>
    <col min="3" max="3" width="2.42578125" customWidth="1"/>
    <col min="4" max="4" width="34.42578125" customWidth="1"/>
    <col min="5" max="5" width="16.85546875" customWidth="1"/>
    <col min="6" max="6" width="19.5703125" customWidth="1"/>
    <col min="7" max="7" width="20.85546875" customWidth="1"/>
    <col min="8" max="8" width="21.42578125" customWidth="1"/>
    <col min="9" max="9" width="20.42578125" customWidth="1"/>
    <col min="10" max="10" width="20.28515625" customWidth="1"/>
    <col min="11" max="11" width="11.28515625" customWidth="1"/>
  </cols>
  <sheetData>
    <row r="1" spans="1:11" ht="14.45" x14ac:dyDescent="0.3">
      <c r="J1" s="10"/>
    </row>
    <row r="2" spans="1:11" ht="14.45" x14ac:dyDescent="0.3">
      <c r="A2" s="1051"/>
      <c r="B2" s="1051"/>
      <c r="C2" s="1051"/>
      <c r="D2" s="1051"/>
      <c r="E2" s="1051"/>
      <c r="F2" s="1051"/>
      <c r="G2" s="1051"/>
      <c r="H2" s="1051"/>
      <c r="I2" s="1051"/>
      <c r="J2" s="1051"/>
    </row>
    <row r="3" spans="1:11" s="30" customFormat="1" ht="14.1" customHeight="1" x14ac:dyDescent="0.3">
      <c r="B3" s="30" t="s">
        <v>364</v>
      </c>
      <c r="E3" s="384"/>
      <c r="F3" s="47"/>
      <c r="G3" s="47"/>
      <c r="H3" s="47"/>
      <c r="I3" s="47"/>
      <c r="J3" s="436" t="s">
        <v>372</v>
      </c>
    </row>
    <row r="4" spans="1:11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1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1" thickBot="1" x14ac:dyDescent="0.35">
      <c r="A6" t="s">
        <v>491</v>
      </c>
      <c r="D6" t="s">
        <v>425</v>
      </c>
    </row>
    <row r="7" spans="1:11" ht="15.75" thickBot="1" x14ac:dyDescent="0.3">
      <c r="A7" s="24"/>
      <c r="B7" s="383"/>
      <c r="C7" s="383"/>
      <c r="D7" s="383"/>
      <c r="E7" s="26"/>
      <c r="F7" s="379"/>
      <c r="G7" s="1052" t="s">
        <v>19</v>
      </c>
      <c r="H7" s="1052"/>
      <c r="I7" s="1052"/>
      <c r="J7" s="1025" t="s">
        <v>24</v>
      </c>
    </row>
    <row r="8" spans="1:11" x14ac:dyDescent="0.25">
      <c r="A8" s="1056" t="s">
        <v>1</v>
      </c>
      <c r="B8" s="1057"/>
      <c r="C8" s="1057"/>
      <c r="D8" s="1053"/>
      <c r="E8" s="1100" t="s">
        <v>16</v>
      </c>
      <c r="F8" s="380" t="s">
        <v>17</v>
      </c>
      <c r="G8" s="1054" t="s">
        <v>18</v>
      </c>
      <c r="H8" s="1054" t="s">
        <v>23</v>
      </c>
      <c r="I8" s="1054" t="s">
        <v>22</v>
      </c>
      <c r="J8" s="1026"/>
    </row>
    <row r="9" spans="1:11" ht="15.75" thickBot="1" x14ac:dyDescent="0.3">
      <c r="A9" s="1103"/>
      <c r="B9" s="1104"/>
      <c r="C9" s="1104"/>
      <c r="D9" s="1105"/>
      <c r="E9" s="1101"/>
      <c r="F9" s="285" t="s">
        <v>18</v>
      </c>
      <c r="G9" s="1102"/>
      <c r="H9" s="1102"/>
      <c r="I9" s="1102"/>
      <c r="J9" s="285" t="s">
        <v>25</v>
      </c>
    </row>
    <row r="10" spans="1:11" ht="14.45" x14ac:dyDescent="0.3">
      <c r="A10" s="386"/>
      <c r="B10" s="387"/>
      <c r="C10" s="387"/>
      <c r="D10" s="388"/>
      <c r="E10" s="287"/>
      <c r="F10" s="287"/>
      <c r="G10" s="287"/>
      <c r="H10" s="287"/>
      <c r="I10" s="287"/>
      <c r="J10" s="287"/>
    </row>
    <row r="11" spans="1:11" ht="14.45" x14ac:dyDescent="0.3">
      <c r="A11" s="11" t="s">
        <v>359</v>
      </c>
      <c r="B11" s="13"/>
      <c r="C11" s="6"/>
      <c r="D11" s="7"/>
      <c r="E11" s="9"/>
      <c r="F11" s="14"/>
      <c r="G11" s="9"/>
      <c r="H11" s="9"/>
      <c r="I11" s="406"/>
      <c r="J11" s="406"/>
    </row>
    <row r="12" spans="1:11" ht="18" x14ac:dyDescent="0.35">
      <c r="A12" s="5"/>
      <c r="B12" s="6"/>
      <c r="C12" s="73" t="s">
        <v>360</v>
      </c>
      <c r="D12" s="32"/>
      <c r="E12" s="51"/>
      <c r="F12" s="14">
        <f>'20%'!$F$131</f>
        <v>18155375.25</v>
      </c>
      <c r="G12" s="159">
        <v>5114529</v>
      </c>
      <c r="H12" s="159">
        <v>11466639.6</v>
      </c>
      <c r="I12" s="14">
        <f t="shared" ref="I12:I16" si="0">SUM(G12:H12)</f>
        <v>16581168.6</v>
      </c>
      <c r="J12" s="159">
        <f>[1]Sheet1!AG286</f>
        <v>34890331.200000003</v>
      </c>
      <c r="K12" s="458"/>
    </row>
    <row r="13" spans="1:11" ht="14.45" x14ac:dyDescent="0.3">
      <c r="A13" s="5"/>
      <c r="B13" s="6"/>
      <c r="C13" s="73" t="s">
        <v>361</v>
      </c>
      <c r="D13" s="32"/>
      <c r="E13" s="51"/>
      <c r="F13" s="14">
        <f>'5%'!$F$38</f>
        <v>2958738.3</v>
      </c>
      <c r="G13" s="159">
        <v>1436167.18</v>
      </c>
      <c r="H13" s="159">
        <v>4746624.97</v>
      </c>
      <c r="I13" s="14">
        <f t="shared" si="0"/>
        <v>6182792.1499999994</v>
      </c>
      <c r="J13" s="159">
        <f>[1]Sheet1!AG287</f>
        <v>8872582.8000000007</v>
      </c>
    </row>
    <row r="14" spans="1:11" ht="14.45" x14ac:dyDescent="0.3">
      <c r="A14" s="5"/>
      <c r="B14" s="6"/>
      <c r="C14" s="73" t="s">
        <v>362</v>
      </c>
      <c r="D14" s="32"/>
      <c r="E14" s="51"/>
      <c r="F14" s="14">
        <v>0</v>
      </c>
      <c r="G14" s="159">
        <v>0</v>
      </c>
      <c r="H14" s="159">
        <v>14000</v>
      </c>
      <c r="I14" s="14">
        <f t="shared" si="0"/>
        <v>14000</v>
      </c>
      <c r="J14" s="159">
        <f>[1]Sheet1!AG288</f>
        <v>14000</v>
      </c>
    </row>
    <row r="15" spans="1:11" ht="14.45" x14ac:dyDescent="0.3">
      <c r="A15" s="5"/>
      <c r="B15" s="6"/>
      <c r="C15" s="136" t="s">
        <v>363</v>
      </c>
      <c r="D15" s="32"/>
      <c r="E15" s="51"/>
      <c r="F15" s="14">
        <v>2144260</v>
      </c>
      <c r="G15" s="159">
        <v>1474288.9</v>
      </c>
      <c r="H15" s="159">
        <v>3126026.38</v>
      </c>
      <c r="I15" s="14">
        <f t="shared" si="0"/>
        <v>4600315.2799999993</v>
      </c>
      <c r="J15" s="159">
        <f>[1]Sheet1!AG289</f>
        <v>16548602</v>
      </c>
    </row>
    <row r="16" spans="1:11" s="459" customFormat="1" ht="14.45" x14ac:dyDescent="0.3">
      <c r="A16" s="403"/>
      <c r="B16" s="404"/>
      <c r="C16" s="136" t="s">
        <v>695</v>
      </c>
      <c r="D16" s="32"/>
      <c r="E16" s="411"/>
      <c r="F16" s="14">
        <v>0</v>
      </c>
      <c r="G16" s="159">
        <v>0</v>
      </c>
      <c r="H16" s="159">
        <v>0</v>
      </c>
      <c r="I16" s="14">
        <f t="shared" si="0"/>
        <v>0</v>
      </c>
      <c r="J16" s="159">
        <f>[1]Sheet1!AG290</f>
        <v>600000</v>
      </c>
    </row>
    <row r="17" spans="1:12" ht="14.45" x14ac:dyDescent="0.3">
      <c r="A17" s="5"/>
      <c r="B17" s="6"/>
      <c r="C17" s="35" t="s">
        <v>490</v>
      </c>
      <c r="D17" s="35"/>
      <c r="E17" s="149"/>
      <c r="F17" s="17">
        <f>SUM(F12:F15)</f>
        <v>23258373.550000001</v>
      </c>
      <c r="G17" s="17">
        <f>SUM(G12:G16)</f>
        <v>8024985.0800000001</v>
      </c>
      <c r="H17" s="17">
        <f>SUM(H12:H16)</f>
        <v>19353290.949999999</v>
      </c>
      <c r="I17" s="17">
        <f>SUM(I12:I16)</f>
        <v>27378276.030000001</v>
      </c>
      <c r="J17" s="17">
        <f>SUM(J12:J16)</f>
        <v>60925516</v>
      </c>
    </row>
    <row r="18" spans="1:12" ht="14.45" x14ac:dyDescent="0.3">
      <c r="A18" s="5"/>
      <c r="B18" s="6"/>
      <c r="C18" s="15"/>
      <c r="D18" s="7"/>
      <c r="E18" s="9"/>
      <c r="F18" s="9"/>
      <c r="G18" s="9"/>
      <c r="H18" s="9"/>
      <c r="I18" s="9"/>
      <c r="J18" s="9"/>
    </row>
    <row r="19" spans="1:12" thickBot="1" x14ac:dyDescent="0.35">
      <c r="A19" s="8" t="s">
        <v>15</v>
      </c>
      <c r="B19" s="286"/>
      <c r="C19" s="2"/>
      <c r="D19" s="3"/>
      <c r="E19" s="4"/>
      <c r="F19" s="174">
        <f>+F17</f>
        <v>23258373.550000001</v>
      </c>
      <c r="G19" s="174">
        <f>SUM(G17:G18)</f>
        <v>8024985.0800000001</v>
      </c>
      <c r="H19" s="174">
        <f>SUM(H17:H18)</f>
        <v>19353290.949999999</v>
      </c>
      <c r="I19" s="174">
        <f>SUM(I17:I18)</f>
        <v>27378276.030000001</v>
      </c>
      <c r="J19" s="174">
        <f>SUM(J17:J18)</f>
        <v>60925516</v>
      </c>
    </row>
    <row r="20" spans="1:12" thickTop="1" x14ac:dyDescent="0.3"/>
    <row r="21" spans="1:12" s="327" customFormat="1" ht="14.1" customHeight="1" x14ac:dyDescent="0.3">
      <c r="A21" s="30" t="s">
        <v>27</v>
      </c>
      <c r="B21" s="30"/>
      <c r="C21" s="30"/>
      <c r="D21" s="30"/>
      <c r="E21" s="23" t="s">
        <v>29</v>
      </c>
      <c r="F21" s="47"/>
      <c r="G21" s="47"/>
      <c r="H21" s="39" t="s">
        <v>30</v>
      </c>
      <c r="I21" s="47"/>
      <c r="J21" s="47"/>
    </row>
    <row r="22" spans="1:12" s="327" customFormat="1" ht="14.1" customHeight="1" x14ac:dyDescent="0.3">
      <c r="A22" s="30"/>
      <c r="B22" s="30"/>
      <c r="C22" s="30"/>
      <c r="D22" s="30" t="s">
        <v>909</v>
      </c>
      <c r="E22" s="384"/>
      <c r="F22" s="47" t="s">
        <v>909</v>
      </c>
      <c r="G22" s="47"/>
      <c r="H22" s="47"/>
      <c r="I22" s="47" t="s">
        <v>909</v>
      </c>
      <c r="J22" s="47"/>
      <c r="L22" s="327" t="s">
        <v>50</v>
      </c>
    </row>
    <row r="23" spans="1:12" s="327" customFormat="1" ht="14.1" customHeight="1" x14ac:dyDescent="0.3">
      <c r="A23" s="30"/>
      <c r="B23" s="351"/>
      <c r="C23" s="351" t="s">
        <v>32</v>
      </c>
      <c r="D23" s="351"/>
      <c r="E23" s="351"/>
      <c r="F23" s="351" t="s">
        <v>31</v>
      </c>
      <c r="G23" s="351"/>
      <c r="H23" s="352"/>
      <c r="I23" s="351" t="s">
        <v>32</v>
      </c>
      <c r="J23" s="352"/>
    </row>
    <row r="24" spans="1:12" s="327" customFormat="1" ht="14.1" customHeight="1" x14ac:dyDescent="0.3">
      <c r="A24" s="30"/>
      <c r="B24" s="30"/>
      <c r="C24" s="219" t="s">
        <v>28</v>
      </c>
      <c r="D24" s="30"/>
      <c r="E24" s="384"/>
      <c r="F24" s="219" t="s">
        <v>248</v>
      </c>
      <c r="G24" s="30"/>
      <c r="H24" s="47"/>
      <c r="I24" s="219" t="s">
        <v>287</v>
      </c>
      <c r="J24" s="47"/>
    </row>
    <row r="25" spans="1:12" s="327" customFormat="1" ht="12.95" customHeight="1" x14ac:dyDescent="0.3">
      <c r="D25" s="327" t="s">
        <v>52</v>
      </c>
      <c r="E25" s="1068" t="s">
        <v>248</v>
      </c>
      <c r="F25" s="1068"/>
      <c r="G25" s="1068"/>
      <c r="H25" s="1069" t="s">
        <v>287</v>
      </c>
      <c r="I25" s="1069"/>
      <c r="J25" s="1069"/>
    </row>
    <row r="26" spans="1:12" s="327" customFormat="1" ht="14.45" x14ac:dyDescent="0.3">
      <c r="H26" s="338"/>
    </row>
    <row r="27" spans="1:12" ht="14.45" x14ac:dyDescent="0.3">
      <c r="H27" s="22"/>
    </row>
    <row r="28" spans="1:12" ht="14.45" x14ac:dyDescent="0.3">
      <c r="H28" s="22"/>
    </row>
    <row r="29" spans="1:12" ht="14.45" x14ac:dyDescent="0.3">
      <c r="H29" s="22"/>
    </row>
    <row r="30" spans="1:12" ht="14.45" x14ac:dyDescent="0.3">
      <c r="G30" t="s">
        <v>50</v>
      </c>
      <c r="H30" s="22"/>
    </row>
    <row r="31" spans="1:12" ht="14.45" x14ac:dyDescent="0.3">
      <c r="H31" s="22"/>
    </row>
    <row r="32" spans="1:12" ht="14.45" x14ac:dyDescent="0.3">
      <c r="H32" s="22"/>
    </row>
    <row r="33" spans="8:8" ht="14.45" x14ac:dyDescent="0.3">
      <c r="H33" s="22"/>
    </row>
    <row r="34" spans="8:8" x14ac:dyDescent="0.25">
      <c r="H34" s="22"/>
    </row>
  </sheetData>
  <mergeCells count="12">
    <mergeCell ref="E25:G25"/>
    <mergeCell ref="H25:J25"/>
    <mergeCell ref="A2:J2"/>
    <mergeCell ref="A4:J4"/>
    <mergeCell ref="A5:J5"/>
    <mergeCell ref="G7:I7"/>
    <mergeCell ref="J7:J8"/>
    <mergeCell ref="A8:D9"/>
    <mergeCell ref="E8:E9"/>
    <mergeCell ref="G8:G9"/>
    <mergeCell ref="H8:H9"/>
    <mergeCell ref="I8:I9"/>
  </mergeCells>
  <pageMargins left="2.09" right="0.2" top="1.0236220472440944" bottom="0.74803149606299213" header="0.31496062992125984" footer="0.31496062992125984"/>
  <pageSetup paperSize="5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L16" sqref="L16"/>
    </sheetView>
  </sheetViews>
  <sheetFormatPr defaultColWidth="8.85546875" defaultRowHeight="15" x14ac:dyDescent="0.25"/>
  <cols>
    <col min="1" max="1" width="3.5703125" style="459" customWidth="1"/>
    <col min="2" max="3" width="8.85546875" style="459"/>
    <col min="4" max="4" width="19.28515625" style="459" customWidth="1"/>
    <col min="5" max="5" width="15.28515625" style="459" customWidth="1"/>
    <col min="6" max="6" width="14.5703125" style="22" customWidth="1"/>
    <col min="7" max="16384" width="8.85546875" style="459"/>
  </cols>
  <sheetData>
    <row r="1" spans="1:6" x14ac:dyDescent="0.3">
      <c r="A1" s="550" t="s">
        <v>512</v>
      </c>
      <c r="B1" s="551"/>
      <c r="C1" s="551"/>
      <c r="D1" s="552"/>
      <c r="E1" s="561" t="s">
        <v>16</v>
      </c>
      <c r="F1" s="562" t="s">
        <v>525</v>
      </c>
    </row>
    <row r="2" spans="1:6" x14ac:dyDescent="0.3">
      <c r="A2" s="554" t="s">
        <v>8</v>
      </c>
      <c r="B2" s="555"/>
      <c r="C2" s="555"/>
      <c r="D2" s="556"/>
      <c r="E2" s="553" t="s">
        <v>110</v>
      </c>
      <c r="F2" s="16">
        <v>60000</v>
      </c>
    </row>
    <row r="3" spans="1:6" x14ac:dyDescent="0.3">
      <c r="A3" s="403" t="s">
        <v>513</v>
      </c>
      <c r="B3" s="404"/>
      <c r="C3" s="404"/>
      <c r="D3" s="405"/>
      <c r="E3" s="230" t="s">
        <v>111</v>
      </c>
      <c r="F3" s="14">
        <v>100000</v>
      </c>
    </row>
    <row r="4" spans="1:6" x14ac:dyDescent="0.3">
      <c r="A4" s="403" t="s">
        <v>34</v>
      </c>
      <c r="B4" s="404"/>
      <c r="C4" s="404"/>
      <c r="D4" s="405"/>
      <c r="E4" s="411" t="s">
        <v>112</v>
      </c>
      <c r="F4" s="14">
        <v>50000</v>
      </c>
    </row>
    <row r="5" spans="1:6" x14ac:dyDescent="0.3">
      <c r="A5" s="403" t="s">
        <v>514</v>
      </c>
      <c r="B5" s="404"/>
      <c r="C5" s="404"/>
      <c r="D5" s="405"/>
      <c r="E5" s="411" t="s">
        <v>188</v>
      </c>
      <c r="F5" s="14">
        <v>30000</v>
      </c>
    </row>
    <row r="6" spans="1:6" x14ac:dyDescent="0.3">
      <c r="A6" s="403" t="s">
        <v>523</v>
      </c>
      <c r="B6" s="404"/>
      <c r="C6" s="404"/>
      <c r="D6" s="405"/>
      <c r="E6" s="411" t="s">
        <v>163</v>
      </c>
      <c r="F6" s="14">
        <v>20000</v>
      </c>
    </row>
    <row r="7" spans="1:6" x14ac:dyDescent="0.3">
      <c r="A7" s="403" t="s">
        <v>524</v>
      </c>
      <c r="B7" s="404"/>
      <c r="C7" s="404"/>
      <c r="D7" s="405"/>
      <c r="E7" s="411" t="s">
        <v>167</v>
      </c>
      <c r="F7" s="14">
        <v>4000</v>
      </c>
    </row>
    <row r="8" spans="1:6" x14ac:dyDescent="0.3">
      <c r="A8" s="403" t="s">
        <v>94</v>
      </c>
      <c r="B8" s="404"/>
      <c r="C8" s="404"/>
      <c r="D8" s="405"/>
      <c r="E8" s="230" t="s">
        <v>114</v>
      </c>
      <c r="F8" s="14">
        <v>40000</v>
      </c>
    </row>
    <row r="9" spans="1:6" x14ac:dyDescent="0.3">
      <c r="A9" s="403" t="s">
        <v>54</v>
      </c>
      <c r="B9" s="404"/>
      <c r="C9" s="404"/>
      <c r="D9" s="405"/>
      <c r="E9" s="406"/>
      <c r="F9" s="14"/>
    </row>
    <row r="10" spans="1:6" x14ac:dyDescent="0.3">
      <c r="A10" s="403"/>
      <c r="B10" s="404" t="s">
        <v>55</v>
      </c>
      <c r="C10" s="404"/>
      <c r="D10" s="405"/>
      <c r="E10" s="411" t="s">
        <v>159</v>
      </c>
      <c r="F10" s="14">
        <v>15600</v>
      </c>
    </row>
    <row r="11" spans="1:6" x14ac:dyDescent="0.3">
      <c r="A11" s="403" t="s">
        <v>37</v>
      </c>
      <c r="B11" s="404"/>
      <c r="C11" s="404"/>
      <c r="D11" s="405"/>
      <c r="E11" s="411" t="s">
        <v>175</v>
      </c>
      <c r="F11" s="14">
        <v>50000</v>
      </c>
    </row>
    <row r="12" spans="1:6" x14ac:dyDescent="0.3">
      <c r="A12" s="403"/>
      <c r="B12" s="404" t="s">
        <v>515</v>
      </c>
      <c r="C12" s="404"/>
      <c r="D12" s="405"/>
      <c r="E12" s="411" t="s">
        <v>250</v>
      </c>
      <c r="F12" s="14">
        <v>4000</v>
      </c>
    </row>
    <row r="13" spans="1:6" x14ac:dyDescent="0.3">
      <c r="A13" s="403"/>
      <c r="B13" s="404" t="s">
        <v>516</v>
      </c>
      <c r="C13" s="404"/>
      <c r="D13" s="405"/>
      <c r="E13" s="411" t="s">
        <v>251</v>
      </c>
      <c r="F13" s="14">
        <v>2000</v>
      </c>
    </row>
    <row r="14" spans="1:6" x14ac:dyDescent="0.3">
      <c r="A14" s="403"/>
      <c r="B14" s="404" t="s">
        <v>517</v>
      </c>
      <c r="C14" s="404"/>
      <c r="D14" s="405"/>
      <c r="E14" s="411" t="s">
        <v>252</v>
      </c>
      <c r="F14" s="14">
        <v>25000</v>
      </c>
    </row>
    <row r="15" spans="1:6" x14ac:dyDescent="0.3">
      <c r="A15" s="403"/>
      <c r="B15" s="404" t="s">
        <v>518</v>
      </c>
      <c r="C15" s="404"/>
      <c r="D15" s="405"/>
      <c r="E15" s="411" t="s">
        <v>253</v>
      </c>
      <c r="F15" s="14">
        <v>15000</v>
      </c>
    </row>
    <row r="16" spans="1:6" x14ac:dyDescent="0.3">
      <c r="A16" s="403"/>
      <c r="B16" s="404" t="s">
        <v>519</v>
      </c>
      <c r="C16" s="404"/>
      <c r="D16" s="405"/>
      <c r="E16" s="411" t="s">
        <v>254</v>
      </c>
      <c r="F16" s="14">
        <v>10000</v>
      </c>
    </row>
    <row r="17" spans="1:6" x14ac:dyDescent="0.3">
      <c r="A17" s="403"/>
      <c r="B17" s="404" t="s">
        <v>520</v>
      </c>
      <c r="C17" s="404"/>
      <c r="D17" s="405"/>
      <c r="E17" s="411" t="s">
        <v>255</v>
      </c>
      <c r="F17" s="14">
        <v>10000</v>
      </c>
    </row>
    <row r="18" spans="1:6" x14ac:dyDescent="0.3">
      <c r="A18" s="403"/>
      <c r="B18" s="404" t="s">
        <v>521</v>
      </c>
      <c r="C18" s="404"/>
      <c r="D18" s="405"/>
      <c r="E18" s="411" t="s">
        <v>256</v>
      </c>
      <c r="F18" s="14">
        <v>48151.62</v>
      </c>
    </row>
    <row r="19" spans="1:6" x14ac:dyDescent="0.3">
      <c r="A19" s="557"/>
      <c r="B19" s="2" t="s">
        <v>522</v>
      </c>
      <c r="C19" s="2"/>
      <c r="D19" s="3"/>
      <c r="E19" s="366" t="s">
        <v>345</v>
      </c>
      <c r="F19" s="291">
        <v>2000</v>
      </c>
    </row>
    <row r="20" spans="1:6" x14ac:dyDescent="0.3">
      <c r="A20" s="558"/>
      <c r="B20" s="551"/>
      <c r="C20" s="551"/>
      <c r="D20" s="551"/>
      <c r="E20" s="560" t="s">
        <v>22</v>
      </c>
      <c r="F20" s="559">
        <f>SUM(F2:F19)</f>
        <v>485751.62</v>
      </c>
    </row>
  </sheetData>
  <pageMargins left="1.31" right="0.7" top="1.61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100"/>
  <sheetViews>
    <sheetView zoomScale="69" zoomScaleNormal="69" workbookViewId="0">
      <selection activeCell="Q16" sqref="Q16"/>
    </sheetView>
  </sheetViews>
  <sheetFormatPr defaultColWidth="9.140625" defaultRowHeight="15" x14ac:dyDescent="0.25"/>
  <cols>
    <col min="1" max="1" width="3.5703125" style="38" customWidth="1"/>
    <col min="2" max="2" width="3.28515625" style="38" customWidth="1"/>
    <col min="3" max="3" width="3.7109375" style="38" customWidth="1"/>
    <col min="4" max="4" width="36.42578125" style="38" customWidth="1"/>
    <col min="5" max="5" width="15.85546875" style="67" customWidth="1"/>
    <col min="6" max="7" width="16.42578125" style="22" customWidth="1"/>
    <col min="8" max="9" width="16.85546875" style="22" customWidth="1"/>
    <col min="10" max="10" width="17.28515625" style="22" customWidth="1"/>
    <col min="11" max="11" width="18.28515625" style="38" customWidth="1"/>
    <col min="12" max="16384" width="9.140625" style="38"/>
  </cols>
  <sheetData>
    <row r="1" spans="1:10" s="410" customFormat="1" ht="14.45" x14ac:dyDescent="0.3">
      <c r="E1" s="431"/>
      <c r="F1" s="22"/>
      <c r="G1" s="22"/>
      <c r="H1" s="22"/>
      <c r="I1" s="22"/>
      <c r="J1" s="22"/>
    </row>
    <row r="2" spans="1:10" ht="14.45" x14ac:dyDescent="0.3">
      <c r="E2" s="262"/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s="30" customFormat="1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4.1" customHeight="1" x14ac:dyDescent="0.3">
      <c r="A6" s="1051"/>
      <c r="B6" s="1051"/>
      <c r="C6" s="1051"/>
      <c r="D6" s="1051"/>
      <c r="E6" s="1051"/>
      <c r="F6" s="1051"/>
      <c r="G6" s="1051"/>
      <c r="H6" s="1051"/>
      <c r="I6" s="1051"/>
      <c r="J6" s="1051"/>
    </row>
    <row r="7" spans="1:10" ht="14.1" customHeight="1" x14ac:dyDescent="0.3">
      <c r="A7" s="1083"/>
      <c r="B7" s="1083"/>
      <c r="C7" s="1083"/>
      <c r="D7" s="1083"/>
      <c r="E7" s="1083"/>
      <c r="F7" s="1083"/>
      <c r="G7" s="1083"/>
      <c r="H7" s="1083"/>
      <c r="I7" s="1083"/>
      <c r="J7" s="1083"/>
    </row>
    <row r="8" spans="1:10" ht="14.1" customHeight="1" thickBot="1" x14ac:dyDescent="0.35">
      <c r="A8" s="1082" t="s">
        <v>59</v>
      </c>
      <c r="B8" s="1082"/>
      <c r="C8" s="1082"/>
      <c r="D8" s="1082"/>
      <c r="J8" s="208" t="s">
        <v>218</v>
      </c>
    </row>
    <row r="9" spans="1:10" ht="14.1" customHeight="1" thickBot="1" x14ac:dyDescent="0.3">
      <c r="A9" s="24"/>
      <c r="B9" s="383"/>
      <c r="C9" s="383"/>
      <c r="D9" s="383"/>
      <c r="E9" s="26"/>
      <c r="F9" s="379"/>
      <c r="G9" s="1052" t="s">
        <v>19</v>
      </c>
      <c r="H9" s="1052"/>
      <c r="I9" s="1052"/>
      <c r="J9" s="1025" t="s">
        <v>24</v>
      </c>
    </row>
    <row r="10" spans="1:10" ht="14.1" customHeight="1" x14ac:dyDescent="0.25">
      <c r="A10" s="1056" t="s">
        <v>1</v>
      </c>
      <c r="B10" s="1057"/>
      <c r="C10" s="1057"/>
      <c r="D10" s="1053"/>
      <c r="E10" s="1053" t="s">
        <v>16</v>
      </c>
      <c r="F10" s="380" t="s">
        <v>17</v>
      </c>
      <c r="G10" s="393" t="s">
        <v>373</v>
      </c>
      <c r="H10" s="393" t="s">
        <v>21</v>
      </c>
      <c r="I10" s="1054" t="s">
        <v>22</v>
      </c>
      <c r="J10" s="1026"/>
    </row>
    <row r="11" spans="1:10" ht="14.1" customHeight="1" x14ac:dyDescent="0.25">
      <c r="A11" s="1056"/>
      <c r="B11" s="1057"/>
      <c r="C11" s="1057"/>
      <c r="D11" s="1053"/>
      <c r="E11" s="1053"/>
      <c r="F11" s="380" t="s">
        <v>18</v>
      </c>
      <c r="G11" s="394" t="s">
        <v>18</v>
      </c>
      <c r="H11" s="394" t="s">
        <v>23</v>
      </c>
      <c r="I11" s="1055"/>
      <c r="J11" s="380" t="s">
        <v>25</v>
      </c>
    </row>
    <row r="12" spans="1:10" ht="14.1" customHeight="1" thickBot="1" x14ac:dyDescent="0.35">
      <c r="A12" s="1058" t="s">
        <v>375</v>
      </c>
      <c r="B12" s="1059"/>
      <c r="C12" s="1059"/>
      <c r="D12" s="1060"/>
      <c r="E12" s="395" t="s">
        <v>376</v>
      </c>
      <c r="F12" s="395" t="s">
        <v>377</v>
      </c>
      <c r="G12" s="395" t="s">
        <v>378</v>
      </c>
      <c r="H12" s="395" t="s">
        <v>379</v>
      </c>
      <c r="I12" s="395" t="s">
        <v>380</v>
      </c>
      <c r="J12" s="395" t="s">
        <v>381</v>
      </c>
    </row>
    <row r="13" spans="1:10" ht="14.1" customHeight="1" x14ac:dyDescent="0.3">
      <c r="A13" s="1061" t="s">
        <v>58</v>
      </c>
      <c r="B13" s="1028"/>
      <c r="C13" s="1028"/>
      <c r="D13" s="1029"/>
      <c r="E13" s="284"/>
      <c r="F13" s="14"/>
      <c r="G13" s="14"/>
      <c r="H13" s="14"/>
      <c r="I13" s="14"/>
      <c r="J13" s="624"/>
    </row>
    <row r="14" spans="1:10" ht="14.1" customHeight="1" x14ac:dyDescent="0.3">
      <c r="A14" s="31"/>
      <c r="B14" s="1031" t="s">
        <v>2</v>
      </c>
      <c r="C14" s="1031"/>
      <c r="D14" s="1032"/>
      <c r="E14" s="51" t="s">
        <v>154</v>
      </c>
      <c r="F14" s="14"/>
      <c r="G14" s="14"/>
      <c r="H14" s="14"/>
      <c r="I14" s="14"/>
      <c r="J14" s="14"/>
    </row>
    <row r="15" spans="1:10" ht="14.1" customHeight="1" x14ac:dyDescent="0.3">
      <c r="A15" s="31"/>
      <c r="B15" s="32"/>
      <c r="C15" s="1031" t="s">
        <v>3</v>
      </c>
      <c r="D15" s="1032"/>
      <c r="E15" s="91" t="s">
        <v>74</v>
      </c>
      <c r="F15" s="21">
        <v>9113892</v>
      </c>
      <c r="G15" s="21">
        <v>4654494</v>
      </c>
      <c r="H15" s="21">
        <v>5435172</v>
      </c>
      <c r="I15" s="21">
        <f t="shared" ref="I15:I30" si="0">SUM(G15:H15)</f>
        <v>10089666</v>
      </c>
      <c r="J15" s="14">
        <f>[1]Sheet1!F8</f>
        <v>10530096</v>
      </c>
    </row>
    <row r="16" spans="1:10" ht="14.1" customHeight="1" x14ac:dyDescent="0.3">
      <c r="A16" s="31"/>
      <c r="B16" s="1031" t="s">
        <v>4</v>
      </c>
      <c r="C16" s="1031"/>
      <c r="D16" s="1032"/>
      <c r="E16" s="51" t="s">
        <v>155</v>
      </c>
      <c r="F16" s="358">
        <f>SUM(F18:F25)</f>
        <v>3187392</v>
      </c>
      <c r="G16" s="358">
        <f>SUM(G18:G25)</f>
        <v>1617255</v>
      </c>
      <c r="H16" s="358">
        <f>SUM(H18:H25)</f>
        <v>1878369</v>
      </c>
      <c r="I16" s="358">
        <f t="shared" si="0"/>
        <v>3495624</v>
      </c>
      <c r="J16" s="14"/>
    </row>
    <row r="17" spans="1:14" ht="14.1" customHeight="1" x14ac:dyDescent="0.3">
      <c r="A17" s="31"/>
      <c r="B17" s="30"/>
      <c r="C17" s="1031" t="s">
        <v>5</v>
      </c>
      <c r="D17" s="1032"/>
      <c r="E17" s="91" t="s">
        <v>75</v>
      </c>
      <c r="F17" s="21">
        <v>360000</v>
      </c>
      <c r="G17" s="21">
        <v>180000</v>
      </c>
      <c r="H17" s="21">
        <v>204000</v>
      </c>
      <c r="I17" s="21">
        <f t="shared" si="0"/>
        <v>384000</v>
      </c>
      <c r="J17" s="14">
        <f>[1]Sheet1!F10</f>
        <v>408000</v>
      </c>
    </row>
    <row r="18" spans="1:14" ht="14.1" customHeight="1" x14ac:dyDescent="0.3">
      <c r="A18" s="31"/>
      <c r="B18" s="30"/>
      <c r="C18" s="228" t="s">
        <v>124</v>
      </c>
      <c r="D18" s="227"/>
      <c r="E18" s="229" t="s">
        <v>139</v>
      </c>
      <c r="F18" s="21">
        <v>751500</v>
      </c>
      <c r="G18" s="21">
        <v>375750</v>
      </c>
      <c r="H18" s="21">
        <v>443250</v>
      </c>
      <c r="I18" s="21">
        <f t="shared" si="0"/>
        <v>819000</v>
      </c>
      <c r="J18" s="14">
        <f>[1]Sheet1!F11</f>
        <v>819000</v>
      </c>
    </row>
    <row r="19" spans="1:14" ht="14.1" customHeight="1" x14ac:dyDescent="0.3">
      <c r="A19" s="31"/>
      <c r="B19" s="30"/>
      <c r="C19" s="228" t="s">
        <v>125</v>
      </c>
      <c r="D19" s="227"/>
      <c r="E19" s="229" t="s">
        <v>140</v>
      </c>
      <c r="F19" s="21">
        <v>751500</v>
      </c>
      <c r="G19" s="21">
        <v>375750</v>
      </c>
      <c r="H19" s="21">
        <v>443250</v>
      </c>
      <c r="I19" s="21">
        <f t="shared" si="0"/>
        <v>819000</v>
      </c>
      <c r="J19" s="14">
        <f>[1]Sheet1!F12</f>
        <v>819000</v>
      </c>
    </row>
    <row r="20" spans="1:14" ht="14.1" customHeight="1" x14ac:dyDescent="0.3">
      <c r="A20" s="31"/>
      <c r="B20" s="30"/>
      <c r="C20" s="228" t="s">
        <v>126</v>
      </c>
      <c r="D20" s="227"/>
      <c r="E20" s="229" t="s">
        <v>141</v>
      </c>
      <c r="F20" s="21">
        <v>90000</v>
      </c>
      <c r="G20" s="21">
        <v>90000</v>
      </c>
      <c r="H20" s="21">
        <v>6000</v>
      </c>
      <c r="I20" s="21">
        <f t="shared" si="0"/>
        <v>96000</v>
      </c>
      <c r="J20" s="14">
        <f>[1]Sheet1!F13</f>
        <v>102000</v>
      </c>
    </row>
    <row r="21" spans="1:14" ht="14.1" customHeight="1" x14ac:dyDescent="0.3">
      <c r="A21" s="31"/>
      <c r="B21" s="30"/>
      <c r="C21" s="228" t="s">
        <v>129</v>
      </c>
      <c r="D21" s="227"/>
      <c r="E21" s="229" t="s">
        <v>144</v>
      </c>
      <c r="F21" s="21">
        <v>0</v>
      </c>
      <c r="G21" s="21">
        <v>0</v>
      </c>
      <c r="H21" s="14" t="s">
        <v>53</v>
      </c>
      <c r="I21" s="21">
        <f t="shared" si="0"/>
        <v>0</v>
      </c>
      <c r="J21" s="21">
        <v>0</v>
      </c>
      <c r="K21" s="22"/>
    </row>
    <row r="22" spans="1:14" ht="14.1" customHeight="1" x14ac:dyDescent="0.3">
      <c r="A22" s="31"/>
      <c r="B22" s="30"/>
      <c r="C22" s="228" t="s">
        <v>133</v>
      </c>
      <c r="D22" s="227"/>
      <c r="E22" s="229" t="s">
        <v>146</v>
      </c>
      <c r="F22" s="21"/>
      <c r="G22" s="21">
        <v>0</v>
      </c>
      <c r="H22" s="21">
        <v>0</v>
      </c>
      <c r="I22" s="21">
        <f t="shared" si="0"/>
        <v>0</v>
      </c>
      <c r="J22" s="21">
        <v>0</v>
      </c>
      <c r="K22" s="22"/>
    </row>
    <row r="23" spans="1:14" ht="14.1" customHeight="1" x14ac:dyDescent="0.3">
      <c r="A23" s="31"/>
      <c r="B23" s="30"/>
      <c r="C23" s="228" t="s">
        <v>132</v>
      </c>
      <c r="D23" s="227"/>
      <c r="E23" s="229" t="s">
        <v>148</v>
      </c>
      <c r="F23" s="21">
        <v>759696</v>
      </c>
      <c r="G23" s="21">
        <v>0</v>
      </c>
      <c r="H23" s="21">
        <v>840812</v>
      </c>
      <c r="I23" s="21">
        <f t="shared" si="0"/>
        <v>840812</v>
      </c>
      <c r="J23" s="14">
        <f>[1]Sheet1!F21</f>
        <v>877508</v>
      </c>
      <c r="K23" s="22"/>
    </row>
    <row r="24" spans="1:14" ht="14.1" customHeight="1" x14ac:dyDescent="0.3">
      <c r="A24" s="31"/>
      <c r="B24" s="30"/>
      <c r="C24" s="228" t="s">
        <v>226</v>
      </c>
      <c r="E24" s="229" t="s">
        <v>148</v>
      </c>
      <c r="F24" s="21">
        <v>759696</v>
      </c>
      <c r="G24" s="21">
        <v>775755</v>
      </c>
      <c r="H24" s="21">
        <v>65057</v>
      </c>
      <c r="I24" s="21">
        <f t="shared" si="0"/>
        <v>840812</v>
      </c>
      <c r="J24" s="14">
        <f>[1]Sheet1!F22</f>
        <v>877508</v>
      </c>
      <c r="K24" s="22"/>
    </row>
    <row r="25" spans="1:14" ht="14.1" customHeight="1" x14ac:dyDescent="0.3">
      <c r="A25" s="31"/>
      <c r="B25" s="30"/>
      <c r="C25" s="228" t="s">
        <v>134</v>
      </c>
      <c r="D25" s="227"/>
      <c r="E25" s="229" t="s">
        <v>149</v>
      </c>
      <c r="F25" s="21">
        <v>75000</v>
      </c>
      <c r="G25" s="21">
        <v>0</v>
      </c>
      <c r="H25" s="21">
        <v>80000</v>
      </c>
      <c r="I25" s="21">
        <f t="shared" si="0"/>
        <v>80000</v>
      </c>
      <c r="J25" s="14">
        <f>[1]Sheet1!F23</f>
        <v>85000</v>
      </c>
      <c r="K25" s="22"/>
    </row>
    <row r="26" spans="1:14" ht="14.1" customHeight="1" x14ac:dyDescent="0.3">
      <c r="A26" s="31"/>
      <c r="B26" s="32" t="s">
        <v>56</v>
      </c>
      <c r="C26" s="32"/>
      <c r="D26" s="33"/>
      <c r="E26" s="51" t="s">
        <v>150</v>
      </c>
      <c r="F26" s="358">
        <f>SUM(F27:F31)</f>
        <v>1156316.1000000001</v>
      </c>
      <c r="G26" s="358">
        <f t="shared" ref="G26" si="1">SUM(G27:G30)</f>
        <v>597030.06000000006</v>
      </c>
      <c r="H26" s="358">
        <f>SUM(H27:H30)</f>
        <v>937173.94</v>
      </c>
      <c r="I26" s="358">
        <f t="shared" si="0"/>
        <v>1534204</v>
      </c>
      <c r="J26" s="358"/>
      <c r="K26" s="22"/>
    </row>
    <row r="27" spans="1:14" ht="14.1" customHeight="1" x14ac:dyDescent="0.3">
      <c r="A27" s="31"/>
      <c r="B27" s="30"/>
      <c r="C27" s="80" t="s">
        <v>135</v>
      </c>
      <c r="D27" s="74"/>
      <c r="E27" s="51" t="s">
        <v>151</v>
      </c>
      <c r="F27" s="21">
        <v>986179.06</v>
      </c>
      <c r="G27" s="21">
        <v>511698.6</v>
      </c>
      <c r="H27" s="21">
        <v>699068.4</v>
      </c>
      <c r="I27" s="14">
        <f t="shared" si="0"/>
        <v>1210767</v>
      </c>
      <c r="J27" s="14">
        <f>[1]Sheet1!$F$25</f>
        <v>1263620</v>
      </c>
      <c r="K27" s="22"/>
    </row>
    <row r="28" spans="1:14" ht="14.1" customHeight="1" x14ac:dyDescent="0.3">
      <c r="A28" s="31"/>
      <c r="B28" s="30"/>
      <c r="C28" s="80" t="s">
        <v>136</v>
      </c>
      <c r="D28" s="74"/>
      <c r="E28" s="51" t="s">
        <v>152</v>
      </c>
      <c r="F28" s="21">
        <v>27000</v>
      </c>
      <c r="G28" s="21">
        <v>13500</v>
      </c>
      <c r="H28" s="21">
        <v>15300</v>
      </c>
      <c r="I28" s="14">
        <f t="shared" si="0"/>
        <v>28800</v>
      </c>
      <c r="J28" s="14">
        <f>[1]Sheet1!F26</f>
        <v>30600</v>
      </c>
    </row>
    <row r="29" spans="1:14" ht="14.1" customHeight="1" x14ac:dyDescent="0.3">
      <c r="A29" s="31"/>
      <c r="B29" s="30"/>
      <c r="C29" s="80" t="s">
        <v>137</v>
      </c>
      <c r="D29" s="74"/>
      <c r="E29" s="51" t="s">
        <v>156</v>
      </c>
      <c r="F29" s="21">
        <v>126715.51</v>
      </c>
      <c r="G29" s="21">
        <v>63485.4</v>
      </c>
      <c r="H29" s="21">
        <v>212058.6</v>
      </c>
      <c r="I29" s="14">
        <f t="shared" si="0"/>
        <v>275544</v>
      </c>
      <c r="J29" s="14">
        <f>[1]Sheet1!F27</f>
        <v>210863</v>
      </c>
      <c r="N29" s="402" t="s">
        <v>428</v>
      </c>
    </row>
    <row r="30" spans="1:14" ht="14.1" customHeight="1" x14ac:dyDescent="0.3">
      <c r="A30" s="31"/>
      <c r="B30" s="30"/>
      <c r="C30" s="80" t="s">
        <v>138</v>
      </c>
      <c r="D30" s="74"/>
      <c r="E30" s="51" t="s">
        <v>153</v>
      </c>
      <c r="F30" s="21">
        <v>16421.53</v>
      </c>
      <c r="G30" s="21">
        <v>8346.06</v>
      </c>
      <c r="H30" s="21">
        <v>10746.94</v>
      </c>
      <c r="I30" s="14">
        <f t="shared" si="0"/>
        <v>19093</v>
      </c>
      <c r="J30" s="14">
        <f>[1]Sheet1!F28</f>
        <v>20400</v>
      </c>
    </row>
    <row r="31" spans="1:14" ht="14.1" customHeight="1" x14ac:dyDescent="0.3">
      <c r="A31" s="31"/>
      <c r="B31" s="89" t="s">
        <v>6</v>
      </c>
      <c r="C31" s="88"/>
      <c r="E31" s="51" t="s">
        <v>157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22"/>
    </row>
    <row r="32" spans="1:14" ht="14.1" customHeight="1" x14ac:dyDescent="0.3">
      <c r="A32" s="31"/>
      <c r="B32" s="32"/>
      <c r="C32" s="167" t="s">
        <v>6</v>
      </c>
      <c r="D32" s="168"/>
      <c r="E32" s="51" t="s">
        <v>153</v>
      </c>
      <c r="F32" s="357">
        <f>SUM(F33:F34)</f>
        <v>1363382.9</v>
      </c>
      <c r="G32" s="357" t="s">
        <v>50</v>
      </c>
      <c r="H32" s="357">
        <f t="shared" ref="H32:I32" si="2">SUM(H33:H34)</f>
        <v>80000</v>
      </c>
      <c r="I32" s="357">
        <f t="shared" si="2"/>
        <v>80000</v>
      </c>
      <c r="J32" s="357"/>
      <c r="K32" s="22"/>
    </row>
    <row r="33" spans="1:11" ht="14.1" customHeight="1" x14ac:dyDescent="0.3">
      <c r="A33" s="31"/>
      <c r="B33" s="32"/>
      <c r="D33" s="32" t="s">
        <v>227</v>
      </c>
      <c r="E33" s="230"/>
      <c r="F33" s="21">
        <v>75000</v>
      </c>
      <c r="G33" s="21">
        <v>0</v>
      </c>
      <c r="H33" s="21">
        <v>80000</v>
      </c>
      <c r="I33" s="21">
        <f>SUM(H33)</f>
        <v>80000</v>
      </c>
      <c r="J33" s="21">
        <f>[1]Sheet1!$F$31</f>
        <v>85000</v>
      </c>
    </row>
    <row r="34" spans="1:11" ht="14.1" customHeight="1" x14ac:dyDescent="0.3">
      <c r="A34" s="31"/>
      <c r="B34" s="32"/>
      <c r="D34" s="73" t="s">
        <v>291</v>
      </c>
      <c r="E34" s="230"/>
      <c r="F34" s="21">
        <v>1288382.8999999999</v>
      </c>
      <c r="G34" s="21">
        <v>0</v>
      </c>
      <c r="H34" s="21">
        <v>0</v>
      </c>
      <c r="I34" s="21">
        <f>SUM(G34:H34)</f>
        <v>0</v>
      </c>
      <c r="J34" s="21">
        <v>0</v>
      </c>
    </row>
    <row r="35" spans="1:11" ht="14.1" customHeight="1" x14ac:dyDescent="0.3">
      <c r="A35" s="186"/>
      <c r="B35" s="1041" t="s">
        <v>83</v>
      </c>
      <c r="C35" s="1041"/>
      <c r="D35" s="1042"/>
      <c r="E35" s="29"/>
      <c r="F35" s="187">
        <f>SUM(F15,F16,F17,F26,F32)</f>
        <v>15180983</v>
      </c>
      <c r="G35" s="187">
        <f>SUM(G15,G16,G17,G26,G33)</f>
        <v>7048779.0600000005</v>
      </c>
      <c r="H35" s="187">
        <f>SUM(H15,H16,H17,H26,H32)</f>
        <v>8534714.9399999995</v>
      </c>
      <c r="I35" s="187">
        <f>SUM(I15,I16,I17,I26,I32)</f>
        <v>15583494</v>
      </c>
      <c r="J35" s="187">
        <f>SUM(J15:J34)</f>
        <v>16128595</v>
      </c>
    </row>
    <row r="36" spans="1:11" s="19" customFormat="1" ht="14.1" customHeight="1" x14ac:dyDescent="0.3">
      <c r="A36" s="32"/>
      <c r="B36" s="169"/>
      <c r="C36" s="169"/>
      <c r="D36" s="169"/>
      <c r="E36" s="171"/>
      <c r="F36" s="57"/>
      <c r="G36" s="57"/>
      <c r="H36" s="57"/>
      <c r="I36" s="57"/>
      <c r="J36" s="57"/>
      <c r="K36" s="56"/>
    </row>
    <row r="37" spans="1:11" s="19" customFormat="1" ht="14.1" customHeight="1" x14ac:dyDescent="0.3">
      <c r="A37" s="32"/>
      <c r="B37" s="169"/>
      <c r="C37" s="169"/>
      <c r="D37" s="169"/>
      <c r="E37" s="171"/>
      <c r="F37" s="57"/>
      <c r="G37" s="57"/>
      <c r="H37" s="57"/>
      <c r="I37" s="57"/>
      <c r="K37" s="56"/>
    </row>
    <row r="38" spans="1:11" s="19" customFormat="1" ht="14.1" customHeight="1" x14ac:dyDescent="0.3">
      <c r="A38" s="32"/>
      <c r="B38" s="430"/>
      <c r="C38" s="430"/>
      <c r="D38" s="430"/>
      <c r="E38" s="429"/>
      <c r="F38" s="57" t="s">
        <v>50</v>
      </c>
      <c r="G38" s="57"/>
      <c r="H38" s="57"/>
      <c r="I38" s="57"/>
      <c r="K38" s="56"/>
    </row>
    <row r="39" spans="1:11" s="19" customFormat="1" ht="14.1" customHeight="1" x14ac:dyDescent="0.25">
      <c r="A39" s="32"/>
      <c r="B39" s="430"/>
      <c r="C39" s="430"/>
      <c r="D39" s="430"/>
      <c r="E39" s="429"/>
      <c r="F39" s="57"/>
      <c r="G39" s="57"/>
      <c r="H39" s="57"/>
      <c r="I39" s="57"/>
    </row>
    <row r="40" spans="1:11" s="19" customFormat="1" ht="14.1" customHeight="1" x14ac:dyDescent="0.25">
      <c r="A40" s="32"/>
      <c r="B40" s="580"/>
      <c r="C40" s="580"/>
      <c r="D40" s="580"/>
      <c r="E40" s="583"/>
      <c r="F40" s="57"/>
      <c r="G40" s="57"/>
      <c r="H40" s="57"/>
      <c r="I40" s="57"/>
    </row>
    <row r="41" spans="1:11" s="19" customFormat="1" ht="14.1" customHeight="1" x14ac:dyDescent="0.25">
      <c r="A41" s="32"/>
      <c r="B41" s="580"/>
      <c r="C41" s="580"/>
      <c r="D41" s="580"/>
      <c r="E41" s="583"/>
      <c r="F41" s="57"/>
      <c r="G41" s="57"/>
      <c r="H41" s="57"/>
      <c r="I41" s="57"/>
    </row>
    <row r="42" spans="1:11" s="19" customFormat="1" ht="14.1" customHeight="1" x14ac:dyDescent="0.25">
      <c r="A42" s="32"/>
      <c r="B42" s="430"/>
      <c r="C42" s="430"/>
      <c r="D42" s="430"/>
      <c r="E42" s="429"/>
      <c r="F42" s="57"/>
      <c r="G42" s="57"/>
      <c r="H42" s="57"/>
      <c r="I42" s="57"/>
    </row>
    <row r="43" spans="1:11" s="19" customFormat="1" ht="3.6" customHeight="1" x14ac:dyDescent="0.25">
      <c r="A43" s="32"/>
      <c r="B43" s="259"/>
      <c r="C43" s="259"/>
      <c r="D43" s="259"/>
      <c r="E43" s="265"/>
      <c r="F43" s="57"/>
      <c r="G43" s="57"/>
      <c r="H43" s="57"/>
      <c r="I43" s="57"/>
      <c r="J43" s="57"/>
    </row>
    <row r="44" spans="1:11" s="19" customFormat="1" ht="13.15" customHeight="1" x14ac:dyDescent="0.25">
      <c r="A44" s="1082" t="s">
        <v>489</v>
      </c>
      <c r="B44" s="1082"/>
      <c r="C44" s="1082"/>
      <c r="D44" s="1082"/>
      <c r="E44" s="171"/>
      <c r="F44" s="57"/>
      <c r="G44" s="57"/>
      <c r="H44" s="57"/>
      <c r="I44" s="57"/>
      <c r="J44" s="208" t="s">
        <v>217</v>
      </c>
    </row>
    <row r="45" spans="1:11" ht="13.15" customHeight="1" x14ac:dyDescent="0.25">
      <c r="A45" s="40"/>
      <c r="B45" s="28"/>
      <c r="C45" s="28"/>
      <c r="D45" s="41"/>
      <c r="E45" s="270"/>
      <c r="F45" s="266"/>
      <c r="G45" s="1073" t="s">
        <v>19</v>
      </c>
      <c r="H45" s="1073"/>
      <c r="I45" s="1073"/>
      <c r="J45" s="1074" t="s">
        <v>24</v>
      </c>
    </row>
    <row r="46" spans="1:11" ht="13.15" customHeight="1" x14ac:dyDescent="0.25">
      <c r="A46" s="268"/>
      <c r="B46" s="265"/>
      <c r="C46" s="265"/>
      <c r="D46" s="269"/>
      <c r="E46" s="1076" t="s">
        <v>16</v>
      </c>
      <c r="F46" s="267" t="s">
        <v>17</v>
      </c>
      <c r="G46" s="267" t="s">
        <v>20</v>
      </c>
      <c r="H46" s="267" t="s">
        <v>21</v>
      </c>
      <c r="I46" s="1077" t="s">
        <v>22</v>
      </c>
      <c r="J46" s="1075"/>
    </row>
    <row r="47" spans="1:11" ht="13.15" customHeight="1" x14ac:dyDescent="0.25">
      <c r="A47" s="1079" t="s">
        <v>1</v>
      </c>
      <c r="B47" s="1037"/>
      <c r="C47" s="1037"/>
      <c r="D47" s="1080"/>
      <c r="E47" s="1076"/>
      <c r="F47" s="267" t="s">
        <v>18</v>
      </c>
      <c r="G47" s="267" t="s">
        <v>18</v>
      </c>
      <c r="H47" s="267" t="s">
        <v>23</v>
      </c>
      <c r="I47" s="1078"/>
      <c r="J47" s="267" t="s">
        <v>25</v>
      </c>
    </row>
    <row r="48" spans="1:11" ht="13.15" customHeight="1" x14ac:dyDescent="0.25">
      <c r="A48" s="1070">
        <v>1</v>
      </c>
      <c r="B48" s="1071"/>
      <c r="C48" s="1071"/>
      <c r="D48" s="1072"/>
      <c r="E48" s="29">
        <v>2</v>
      </c>
      <c r="F48" s="87">
        <v>3</v>
      </c>
      <c r="G48" s="87">
        <v>4</v>
      </c>
      <c r="H48" s="87">
        <v>5</v>
      </c>
      <c r="I48" s="245">
        <v>6</v>
      </c>
      <c r="J48" s="87">
        <v>7</v>
      </c>
    </row>
    <row r="49" spans="1:12" ht="12.4" customHeight="1" x14ac:dyDescent="0.25">
      <c r="A49" s="188" t="s">
        <v>7</v>
      </c>
      <c r="B49" s="45"/>
      <c r="C49" s="45"/>
      <c r="D49" s="45"/>
      <c r="E49" s="172"/>
      <c r="F49" s="16"/>
      <c r="G49" s="16"/>
      <c r="H49" s="16"/>
      <c r="I49" s="16"/>
      <c r="J49" s="16"/>
    </row>
    <row r="50" spans="1:12" ht="12.4" customHeight="1" x14ac:dyDescent="0.25">
      <c r="A50" s="37"/>
      <c r="B50" s="1030" t="s">
        <v>8</v>
      </c>
      <c r="C50" s="1031"/>
      <c r="D50" s="1032"/>
      <c r="E50" s="51" t="s">
        <v>117</v>
      </c>
      <c r="F50" s="14"/>
      <c r="G50" s="14"/>
      <c r="H50" s="14"/>
      <c r="I50" s="14"/>
      <c r="J50" s="14"/>
    </row>
    <row r="51" spans="1:12" ht="12.4" customHeight="1" x14ac:dyDescent="0.25">
      <c r="A51" s="37"/>
      <c r="B51" s="90"/>
      <c r="C51" s="1030" t="s">
        <v>8</v>
      </c>
      <c r="D51" s="1032"/>
      <c r="E51" s="51" t="s">
        <v>110</v>
      </c>
      <c r="F51" s="14">
        <v>64559.46</v>
      </c>
      <c r="G51" s="14">
        <v>67981</v>
      </c>
      <c r="H51" s="14">
        <v>432019</v>
      </c>
      <c r="I51" s="14">
        <f>SUM(G51:H51)</f>
        <v>500000</v>
      </c>
      <c r="J51" s="14">
        <v>500000</v>
      </c>
    </row>
    <row r="52" spans="1:12" ht="12.4" customHeight="1" x14ac:dyDescent="0.25">
      <c r="A52" s="37"/>
      <c r="B52" s="1030" t="s">
        <v>9</v>
      </c>
      <c r="C52" s="1031"/>
      <c r="D52" s="1032"/>
      <c r="E52" s="51" t="s">
        <v>118</v>
      </c>
      <c r="F52" s="14"/>
      <c r="G52" s="14"/>
      <c r="H52" s="14"/>
      <c r="I52" s="14"/>
      <c r="J52" s="14"/>
    </row>
    <row r="53" spans="1:12" ht="12.4" customHeight="1" x14ac:dyDescent="0.25">
      <c r="A53" s="37"/>
      <c r="B53" s="66"/>
      <c r="C53" s="1030" t="s">
        <v>46</v>
      </c>
      <c r="D53" s="1032"/>
      <c r="E53" s="411" t="s">
        <v>429</v>
      </c>
      <c r="F53" s="14">
        <v>421093.48</v>
      </c>
      <c r="G53" s="14">
        <v>111500</v>
      </c>
      <c r="H53" s="14">
        <v>2638500</v>
      </c>
      <c r="I53" s="14">
        <f>SUM(G53:H53)</f>
        <v>2750000</v>
      </c>
      <c r="J53" s="14">
        <v>2900000</v>
      </c>
    </row>
    <row r="54" spans="1:12" ht="12.4" customHeight="1" x14ac:dyDescent="0.25">
      <c r="A54" s="37"/>
      <c r="B54" s="1030" t="s">
        <v>10</v>
      </c>
      <c r="C54" s="1031"/>
      <c r="D54" s="1032"/>
      <c r="E54" s="51" t="s">
        <v>119</v>
      </c>
      <c r="F54" s="14"/>
      <c r="G54" s="14"/>
      <c r="H54" s="14"/>
      <c r="I54" s="14"/>
      <c r="J54" s="14"/>
    </row>
    <row r="55" spans="1:12" ht="12.4" customHeight="1" x14ac:dyDescent="0.25">
      <c r="A55" s="37"/>
      <c r="B55" s="66"/>
      <c r="C55" s="1030" t="s">
        <v>34</v>
      </c>
      <c r="D55" s="1032"/>
      <c r="E55" s="51" t="s">
        <v>112</v>
      </c>
      <c r="F55" s="14">
        <v>91471.57</v>
      </c>
      <c r="G55" s="14">
        <v>35050</v>
      </c>
      <c r="H55" s="14">
        <v>24950</v>
      </c>
      <c r="I55" s="14">
        <f>SUM(G55:H55)</f>
        <v>60000</v>
      </c>
      <c r="J55" s="14">
        <v>80000</v>
      </c>
    </row>
    <row r="56" spans="1:12" ht="12.4" customHeight="1" x14ac:dyDescent="0.25">
      <c r="A56" s="37"/>
      <c r="B56" s="154"/>
      <c r="C56" s="154" t="s">
        <v>206</v>
      </c>
      <c r="D56" s="153"/>
      <c r="E56" s="230" t="s">
        <v>113</v>
      </c>
      <c r="F56" s="14">
        <v>97200</v>
      </c>
      <c r="G56" s="14">
        <v>99935</v>
      </c>
      <c r="H56" s="14">
        <v>150065</v>
      </c>
      <c r="I56" s="14">
        <f>SUM(G56:H56)</f>
        <v>250000</v>
      </c>
      <c r="J56" s="14">
        <v>250000</v>
      </c>
    </row>
    <row r="57" spans="1:12" ht="12.4" customHeight="1" x14ac:dyDescent="0.25">
      <c r="A57" s="37"/>
      <c r="B57" s="1030" t="s">
        <v>69</v>
      </c>
      <c r="C57" s="1031"/>
      <c r="D57" s="1032"/>
      <c r="E57" s="51" t="s">
        <v>121</v>
      </c>
      <c r="F57" s="14"/>
      <c r="G57" s="14"/>
      <c r="H57" s="14"/>
      <c r="I57" s="14"/>
      <c r="J57" s="14"/>
      <c r="L57" s="38" t="s">
        <v>50</v>
      </c>
    </row>
    <row r="58" spans="1:12" ht="12.4" customHeight="1" x14ac:dyDescent="0.25">
      <c r="A58" s="37"/>
      <c r="B58" s="66"/>
      <c r="C58" s="1030" t="s">
        <v>95</v>
      </c>
      <c r="D58" s="1032"/>
      <c r="E58" s="51" t="s">
        <v>115</v>
      </c>
      <c r="F58" s="14">
        <v>143273.59</v>
      </c>
      <c r="G58" s="14">
        <v>61504.68</v>
      </c>
      <c r="H58" s="14">
        <v>238495.32</v>
      </c>
      <c r="I58" s="14">
        <f>SUM(G58:H58)</f>
        <v>300000</v>
      </c>
      <c r="J58" s="14">
        <v>300000</v>
      </c>
    </row>
    <row r="59" spans="1:12" s="410" customFormat="1" ht="12.4" customHeight="1" x14ac:dyDescent="0.25">
      <c r="A59" s="37"/>
      <c r="B59" s="448"/>
      <c r="C59" s="448" t="s">
        <v>305</v>
      </c>
      <c r="D59" s="450"/>
      <c r="E59" s="411" t="s">
        <v>116</v>
      </c>
      <c r="F59" s="14">
        <v>0</v>
      </c>
      <c r="G59" s="14">
        <v>0</v>
      </c>
      <c r="H59" s="14">
        <v>0</v>
      </c>
      <c r="I59" s="14">
        <f>SUM(G59:H59)</f>
        <v>0</v>
      </c>
      <c r="J59" s="14">
        <v>0</v>
      </c>
    </row>
    <row r="60" spans="1:12" s="410" customFormat="1" ht="12.4" customHeight="1" x14ac:dyDescent="0.25">
      <c r="A60" s="37"/>
      <c r="B60" s="460" t="s">
        <v>463</v>
      </c>
      <c r="C60" s="460"/>
      <c r="D60" s="461"/>
      <c r="E60" s="411" t="s">
        <v>464</v>
      </c>
      <c r="F60" s="14"/>
      <c r="G60" s="14"/>
      <c r="H60" s="14"/>
      <c r="I60" s="14"/>
      <c r="J60" s="14"/>
    </row>
    <row r="61" spans="1:12" s="410" customFormat="1" ht="12.4" customHeight="1" x14ac:dyDescent="0.25">
      <c r="A61" s="37"/>
      <c r="B61" s="460"/>
      <c r="C61" s="460" t="s">
        <v>461</v>
      </c>
      <c r="D61" s="461"/>
      <c r="E61" s="411" t="s">
        <v>464</v>
      </c>
      <c r="F61" s="14">
        <v>0</v>
      </c>
      <c r="G61" s="14">
        <v>0</v>
      </c>
      <c r="H61" s="14">
        <v>0</v>
      </c>
      <c r="I61" s="14">
        <f>SUM(G61:H61)</f>
        <v>0</v>
      </c>
      <c r="J61" s="14">
        <v>0</v>
      </c>
    </row>
    <row r="62" spans="1:12" ht="12.4" customHeight="1" x14ac:dyDescent="0.25">
      <c r="A62" s="11"/>
      <c r="B62" s="1045" t="s">
        <v>54</v>
      </c>
      <c r="C62" s="1047"/>
      <c r="D62" s="1032"/>
      <c r="E62" s="51" t="s">
        <v>158</v>
      </c>
      <c r="F62" s="14"/>
      <c r="G62" s="14"/>
      <c r="H62" s="14"/>
      <c r="I62" s="14"/>
      <c r="J62" s="14"/>
    </row>
    <row r="63" spans="1:12" ht="12.4" customHeight="1" x14ac:dyDescent="0.25">
      <c r="A63" s="11"/>
      <c r="B63" s="68"/>
      <c r="C63" s="1045" t="s">
        <v>97</v>
      </c>
      <c r="D63" s="1032"/>
      <c r="E63" s="51" t="s">
        <v>346</v>
      </c>
      <c r="F63" s="14">
        <v>5033173.16</v>
      </c>
      <c r="G63" s="14">
        <v>1128787</v>
      </c>
      <c r="H63" s="14">
        <v>1071213</v>
      </c>
      <c r="I63" s="14">
        <f>SUM(G63:H63)</f>
        <v>2200000</v>
      </c>
      <c r="J63" s="14">
        <v>2900000</v>
      </c>
    </row>
    <row r="64" spans="1:12" ht="12.4" customHeight="1" x14ac:dyDescent="0.25">
      <c r="A64" s="11"/>
      <c r="B64" s="1030" t="s">
        <v>13</v>
      </c>
      <c r="C64" s="1030"/>
      <c r="D64" s="1046"/>
      <c r="E64" s="51" t="s">
        <v>162</v>
      </c>
      <c r="F64" s="14"/>
      <c r="G64" s="14"/>
      <c r="H64" s="14"/>
      <c r="I64" s="14"/>
      <c r="J64" s="14"/>
    </row>
    <row r="65" spans="1:13" ht="12.4" customHeight="1" x14ac:dyDescent="0.25">
      <c r="A65" s="11"/>
      <c r="B65" s="66"/>
      <c r="C65" s="1081" t="s">
        <v>98</v>
      </c>
      <c r="D65" s="1064"/>
      <c r="E65" s="51" t="s">
        <v>163</v>
      </c>
      <c r="F65" s="14">
        <v>3500</v>
      </c>
      <c r="G65" s="14">
        <v>0</v>
      </c>
      <c r="H65" s="14">
        <v>20000</v>
      </c>
      <c r="I65" s="14">
        <f>SUM(G65:H65)</f>
        <v>20000</v>
      </c>
      <c r="J65" s="14">
        <v>20000</v>
      </c>
    </row>
    <row r="66" spans="1:13" ht="12.4" customHeight="1" x14ac:dyDescent="0.25">
      <c r="A66" s="11"/>
      <c r="B66" s="154"/>
      <c r="C66" s="234" t="s">
        <v>99</v>
      </c>
      <c r="D66" s="232"/>
      <c r="E66" s="51" t="s">
        <v>164</v>
      </c>
      <c r="F66" s="14">
        <v>59880</v>
      </c>
      <c r="G66" s="14">
        <v>7714</v>
      </c>
      <c r="H66" s="14">
        <v>192286</v>
      </c>
      <c r="I66" s="14">
        <f>SUM(G66:H66)</f>
        <v>200000</v>
      </c>
      <c r="J66" s="14">
        <v>200000</v>
      </c>
    </row>
    <row r="67" spans="1:13" ht="12.4" customHeight="1" x14ac:dyDescent="0.25">
      <c r="A67" s="11"/>
      <c r="B67" s="1028" t="s">
        <v>84</v>
      </c>
      <c r="C67" s="1028"/>
      <c r="D67" s="1029"/>
      <c r="E67" s="49"/>
      <c r="F67" s="198">
        <f>SUM(F51:F66)</f>
        <v>5914151.2599999998</v>
      </c>
      <c r="G67" s="198">
        <f>SUM(G51:G66)</f>
        <v>1512471.68</v>
      </c>
      <c r="H67" s="198">
        <f>SUM(H51:H66)</f>
        <v>4767528.32</v>
      </c>
      <c r="I67" s="198">
        <f>SUM(I51:I66)</f>
        <v>6280000</v>
      </c>
      <c r="J67" s="198">
        <f>SUM(J51:J66)</f>
        <v>7150000</v>
      </c>
    </row>
    <row r="68" spans="1:13" ht="12.4" customHeight="1" x14ac:dyDescent="0.25">
      <c r="A68" s="1061" t="s">
        <v>14</v>
      </c>
      <c r="B68" s="1028"/>
      <c r="C68" s="1028"/>
      <c r="D68" s="1029"/>
      <c r="E68" s="49"/>
      <c r="F68" s="17"/>
      <c r="G68" s="17"/>
      <c r="H68" s="17"/>
      <c r="I68" s="17"/>
      <c r="J68" s="17"/>
    </row>
    <row r="69" spans="1:13" ht="12.4" customHeight="1" x14ac:dyDescent="0.25">
      <c r="A69" s="37"/>
      <c r="B69" s="1031" t="s">
        <v>82</v>
      </c>
      <c r="C69" s="1031"/>
      <c r="D69" s="1032"/>
      <c r="E69" s="51" t="s">
        <v>176</v>
      </c>
      <c r="F69" s="14"/>
      <c r="G69" s="14"/>
      <c r="H69" s="14"/>
      <c r="I69" s="14"/>
      <c r="J69" s="14"/>
    </row>
    <row r="70" spans="1:13" s="410" customFormat="1" ht="12.4" customHeight="1" x14ac:dyDescent="0.25">
      <c r="A70" s="37"/>
      <c r="B70" s="626"/>
      <c r="C70" s="626" t="s">
        <v>621</v>
      </c>
      <c r="D70" s="626"/>
      <c r="E70" s="411" t="s">
        <v>176</v>
      </c>
      <c r="F70" s="14"/>
      <c r="G70" s="14"/>
      <c r="H70" s="14"/>
      <c r="I70" s="14"/>
      <c r="J70" s="14">
        <v>2521500</v>
      </c>
    </row>
    <row r="71" spans="1:13" ht="12.4" customHeight="1" x14ac:dyDescent="0.25">
      <c r="A71" s="37"/>
      <c r="B71" s="376"/>
      <c r="C71" s="376" t="s">
        <v>386</v>
      </c>
      <c r="D71" s="376"/>
      <c r="E71" s="411" t="s">
        <v>277</v>
      </c>
      <c r="F71" s="14">
        <v>60000</v>
      </c>
      <c r="G71" s="14">
        <v>0</v>
      </c>
      <c r="H71" s="14">
        <v>0</v>
      </c>
      <c r="I71" s="14">
        <f t="shared" ref="I71:I76" si="3">SUM(G71:H71)</f>
        <v>0</v>
      </c>
      <c r="J71" s="14">
        <v>0</v>
      </c>
      <c r="M71" s="402" t="s">
        <v>50</v>
      </c>
    </row>
    <row r="72" spans="1:13" s="410" customFormat="1" ht="12.4" customHeight="1" x14ac:dyDescent="0.25">
      <c r="A72" s="37"/>
      <c r="B72" s="419"/>
      <c r="C72" s="419" t="s">
        <v>39</v>
      </c>
      <c r="D72" s="419"/>
      <c r="E72" s="411" t="s">
        <v>470</v>
      </c>
      <c r="F72" s="14">
        <v>18995</v>
      </c>
      <c r="G72" s="14">
        <v>0</v>
      </c>
      <c r="H72" s="14">
        <v>0</v>
      </c>
      <c r="I72" s="14">
        <f>SUM(G72:H72)</f>
        <v>0</v>
      </c>
      <c r="J72" s="14">
        <v>0</v>
      </c>
    </row>
    <row r="73" spans="1:13" s="410" customFormat="1" ht="12.4" customHeight="1" x14ac:dyDescent="0.25">
      <c r="A73" s="37"/>
      <c r="C73" s="448" t="s">
        <v>435</v>
      </c>
      <c r="D73" s="450"/>
      <c r="E73" s="411" t="s">
        <v>471</v>
      </c>
      <c r="F73" s="14">
        <v>24700</v>
      </c>
      <c r="G73" s="14">
        <v>0</v>
      </c>
      <c r="H73" s="14">
        <v>0</v>
      </c>
      <c r="I73" s="14">
        <f>SUM(G73:H73)</f>
        <v>0</v>
      </c>
      <c r="J73" s="14">
        <v>0</v>
      </c>
    </row>
    <row r="74" spans="1:13" ht="12.4" customHeight="1" x14ac:dyDescent="0.25">
      <c r="A74" s="37"/>
      <c r="B74" s="167" t="s">
        <v>209</v>
      </c>
      <c r="C74" s="165"/>
      <c r="E74" s="51" t="s">
        <v>182</v>
      </c>
      <c r="F74" s="14"/>
      <c r="G74" s="14"/>
      <c r="H74" s="14"/>
      <c r="I74" s="14"/>
      <c r="J74" s="14"/>
    </row>
    <row r="75" spans="1:13" ht="12.4" customHeight="1" x14ac:dyDescent="0.25">
      <c r="A75" s="37"/>
      <c r="B75" s="152"/>
      <c r="C75" s="448" t="s">
        <v>433</v>
      </c>
      <c r="D75" s="153"/>
      <c r="E75" s="51" t="s">
        <v>276</v>
      </c>
      <c r="F75" s="14">
        <v>49000</v>
      </c>
      <c r="G75" s="14">
        <v>0</v>
      </c>
      <c r="H75" s="14">
        <v>0</v>
      </c>
      <c r="I75" s="14">
        <f t="shared" si="3"/>
        <v>0</v>
      </c>
      <c r="J75" s="14">
        <v>0</v>
      </c>
    </row>
    <row r="76" spans="1:13" ht="12.4" customHeight="1" x14ac:dyDescent="0.25">
      <c r="A76" s="37"/>
      <c r="B76" s="154" t="s">
        <v>205</v>
      </c>
      <c r="C76" s="154"/>
      <c r="D76" s="153"/>
      <c r="E76" s="51" t="s">
        <v>179</v>
      </c>
      <c r="F76" s="14">
        <v>0</v>
      </c>
      <c r="G76" s="14">
        <v>0</v>
      </c>
      <c r="H76" s="14">
        <v>0</v>
      </c>
      <c r="I76" s="14">
        <f t="shared" si="3"/>
        <v>0</v>
      </c>
      <c r="J76" s="14">
        <v>0</v>
      </c>
    </row>
    <row r="77" spans="1:13" s="410" customFormat="1" ht="12.4" customHeight="1" x14ac:dyDescent="0.25">
      <c r="A77" s="37"/>
      <c r="C77" s="448" t="s">
        <v>434</v>
      </c>
      <c r="D77" s="450"/>
      <c r="E77" s="411" t="s">
        <v>334</v>
      </c>
      <c r="F77" s="14">
        <v>30000</v>
      </c>
      <c r="G77" s="14">
        <v>0</v>
      </c>
      <c r="H77" s="14">
        <v>0</v>
      </c>
      <c r="I77" s="14">
        <f>SUM(G77:H77)</f>
        <v>0</v>
      </c>
      <c r="J77" s="14">
        <v>0</v>
      </c>
    </row>
    <row r="78" spans="1:13" ht="12.4" customHeight="1" x14ac:dyDescent="0.25">
      <c r="A78" s="37"/>
      <c r="B78" s="1028" t="s">
        <v>85</v>
      </c>
      <c r="C78" s="1028"/>
      <c r="D78" s="1029"/>
      <c r="E78" s="44"/>
      <c r="F78" s="17">
        <f>SUM(F71:F77)</f>
        <v>182695</v>
      </c>
      <c r="G78" s="17">
        <f>SUM(G71:G77)</f>
        <v>0</v>
      </c>
      <c r="H78" s="17">
        <f>SUM(H71:H77)</f>
        <v>0</v>
      </c>
      <c r="I78" s="17">
        <f>SUM(G78:H78)</f>
        <v>0</v>
      </c>
      <c r="J78" s="17">
        <f>SUM(J69:J77)</f>
        <v>2521500</v>
      </c>
    </row>
    <row r="79" spans="1:13" ht="12.4" customHeight="1" thickBot="1" x14ac:dyDescent="0.3">
      <c r="A79" s="1040" t="s">
        <v>15</v>
      </c>
      <c r="B79" s="1041"/>
      <c r="C79" s="1041"/>
      <c r="D79" s="1042"/>
      <c r="E79" s="29"/>
      <c r="F79" s="150">
        <f>SUM(F78,F67,F35)</f>
        <v>21277829.259999998</v>
      </c>
      <c r="G79" s="150">
        <f>SUM(G78,G67,G35)</f>
        <v>8561250.7400000002</v>
      </c>
      <c r="H79" s="150">
        <f>SUM(H78,H67,H35)</f>
        <v>13302243.26</v>
      </c>
      <c r="I79" s="150">
        <f>SUM(I78,I67,I35)</f>
        <v>21863494</v>
      </c>
      <c r="J79" s="150">
        <f>SUM(J78,J67,J35)</f>
        <v>25800095</v>
      </c>
    </row>
    <row r="80" spans="1:13" ht="7.15" customHeight="1" thickTop="1" x14ac:dyDescent="0.25"/>
    <row r="81" spans="1:10" s="327" customFormat="1" ht="12.4" customHeight="1" x14ac:dyDescent="0.25">
      <c r="A81" s="30" t="s">
        <v>27</v>
      </c>
      <c r="B81" s="30"/>
      <c r="C81" s="30"/>
      <c r="D81" s="30"/>
      <c r="E81" s="23" t="s">
        <v>29</v>
      </c>
      <c r="F81" s="47"/>
      <c r="G81" s="47"/>
      <c r="H81" s="39" t="s">
        <v>30</v>
      </c>
      <c r="I81" s="47"/>
      <c r="J81" s="47"/>
    </row>
    <row r="82" spans="1:10" s="327" customFormat="1" ht="12.4" customHeight="1" x14ac:dyDescent="0.25">
      <c r="A82" s="30"/>
      <c r="B82" s="30"/>
      <c r="C82" s="30"/>
      <c r="D82" s="30" t="s">
        <v>50</v>
      </c>
      <c r="E82" s="384"/>
      <c r="F82" s="47"/>
      <c r="G82" s="47"/>
      <c r="H82" s="47"/>
      <c r="I82" s="47"/>
      <c r="J82" s="47"/>
    </row>
    <row r="83" spans="1:10" s="327" customFormat="1" ht="12.4" customHeight="1" x14ac:dyDescent="0.25">
      <c r="A83" s="30"/>
      <c r="B83" s="351"/>
      <c r="C83" s="351" t="s">
        <v>180</v>
      </c>
      <c r="D83" s="351"/>
      <c r="E83" s="351"/>
      <c r="F83" s="351" t="s">
        <v>31</v>
      </c>
      <c r="G83" s="351"/>
      <c r="H83" s="352"/>
      <c r="I83" s="351" t="s">
        <v>32</v>
      </c>
      <c r="J83" s="352"/>
    </row>
    <row r="84" spans="1:10" s="327" customFormat="1" ht="12.4" customHeight="1" x14ac:dyDescent="0.25">
      <c r="A84" s="30"/>
      <c r="B84" s="30"/>
      <c r="C84" s="219" t="s">
        <v>28</v>
      </c>
      <c r="D84" s="30"/>
      <c r="E84" s="384"/>
      <c r="F84" s="219" t="s">
        <v>248</v>
      </c>
      <c r="G84" s="30"/>
      <c r="H84" s="47"/>
      <c r="I84" s="219" t="s">
        <v>287</v>
      </c>
      <c r="J84" s="47"/>
    </row>
    <row r="85" spans="1:10" s="327" customFormat="1" x14ac:dyDescent="0.25">
      <c r="A85" s="1068" t="s">
        <v>28</v>
      </c>
      <c r="B85" s="1068"/>
      <c r="C85" s="1068"/>
      <c r="D85" s="1068"/>
      <c r="E85" s="1068" t="s">
        <v>248</v>
      </c>
      <c r="F85" s="1068"/>
      <c r="G85" s="1068"/>
      <c r="H85" s="1069" t="s">
        <v>287</v>
      </c>
      <c r="I85" s="1069"/>
      <c r="J85" s="1069"/>
    </row>
    <row r="86" spans="1:10" s="218" customFormat="1" x14ac:dyDescent="0.25">
      <c r="E86" s="397"/>
      <c r="F86" s="398"/>
      <c r="G86" s="398"/>
      <c r="H86" s="398"/>
      <c r="I86" s="398"/>
      <c r="J86" s="398"/>
    </row>
    <row r="87" spans="1:10" s="218" customFormat="1" x14ac:dyDescent="0.25">
      <c r="E87" s="397"/>
      <c r="F87" s="398"/>
      <c r="G87" s="398"/>
      <c r="H87" s="398"/>
      <c r="I87" s="398"/>
      <c r="J87" s="398"/>
    </row>
    <row r="88" spans="1:10" s="218" customFormat="1" x14ac:dyDescent="0.25">
      <c r="E88" s="397"/>
      <c r="F88" s="398"/>
      <c r="G88" s="398"/>
      <c r="H88" s="398"/>
      <c r="I88" s="398"/>
      <c r="J88" s="398"/>
    </row>
    <row r="89" spans="1:10" s="218" customFormat="1" x14ac:dyDescent="0.25">
      <c r="E89" s="397"/>
      <c r="F89" s="398"/>
      <c r="G89" s="398"/>
      <c r="H89" s="398"/>
      <c r="I89" s="398"/>
      <c r="J89" s="398"/>
    </row>
    <row r="90" spans="1:10" s="218" customFormat="1" x14ac:dyDescent="0.25">
      <c r="E90" s="397"/>
      <c r="F90" s="398"/>
      <c r="G90" s="398"/>
      <c r="H90" s="398"/>
      <c r="I90" s="398"/>
      <c r="J90" s="398"/>
    </row>
    <row r="91" spans="1:10" s="218" customFormat="1" x14ac:dyDescent="0.25">
      <c r="E91" s="397"/>
      <c r="F91" s="398"/>
      <c r="G91" s="398"/>
      <c r="H91" s="398"/>
      <c r="I91" s="398"/>
      <c r="J91" s="398"/>
    </row>
    <row r="92" spans="1:10" s="218" customFormat="1" x14ac:dyDescent="0.25">
      <c r="E92" s="397"/>
      <c r="F92" s="398"/>
      <c r="G92" s="398"/>
      <c r="H92" s="398"/>
      <c r="I92" s="398"/>
      <c r="J92" s="398"/>
    </row>
    <row r="93" spans="1:10" s="218" customFormat="1" x14ac:dyDescent="0.25">
      <c r="E93" s="397"/>
      <c r="F93" s="398"/>
      <c r="G93" s="398"/>
      <c r="H93" s="398"/>
      <c r="I93" s="398"/>
      <c r="J93" s="398"/>
    </row>
    <row r="94" spans="1:10" s="218" customFormat="1" x14ac:dyDescent="0.25">
      <c r="E94" s="397"/>
      <c r="F94" s="398"/>
      <c r="G94" s="398"/>
      <c r="H94" s="398"/>
      <c r="I94" s="398"/>
      <c r="J94" s="398"/>
    </row>
    <row r="95" spans="1:10" s="218" customFormat="1" x14ac:dyDescent="0.25">
      <c r="E95" s="397"/>
      <c r="F95" s="398"/>
      <c r="G95" s="398"/>
      <c r="H95" s="398"/>
      <c r="I95" s="398"/>
      <c r="J95" s="398"/>
    </row>
    <row r="96" spans="1:10" s="218" customFormat="1" x14ac:dyDescent="0.25">
      <c r="E96" s="397"/>
      <c r="F96" s="398"/>
      <c r="G96" s="398"/>
      <c r="H96" s="398"/>
      <c r="I96" s="398"/>
      <c r="J96" s="398"/>
    </row>
    <row r="97" spans="5:10" s="218" customFormat="1" x14ac:dyDescent="0.25">
      <c r="E97" s="397"/>
      <c r="F97" s="398"/>
      <c r="G97" s="398"/>
      <c r="H97" s="398"/>
      <c r="I97" s="398"/>
      <c r="J97" s="398"/>
    </row>
    <row r="98" spans="5:10" s="218" customFormat="1" x14ac:dyDescent="0.25">
      <c r="E98" s="397"/>
      <c r="F98" s="398"/>
      <c r="G98" s="398"/>
      <c r="H98" s="398"/>
      <c r="I98" s="398"/>
      <c r="J98" s="398"/>
    </row>
    <row r="99" spans="5:10" s="218" customFormat="1" x14ac:dyDescent="0.25">
      <c r="E99" s="397"/>
      <c r="F99" s="398"/>
      <c r="G99" s="398"/>
      <c r="H99" s="398"/>
      <c r="I99" s="398"/>
      <c r="J99" s="398"/>
    </row>
    <row r="100" spans="5:10" s="218" customFormat="1" x14ac:dyDescent="0.25">
      <c r="E100" s="397"/>
      <c r="F100" s="398"/>
      <c r="G100" s="398"/>
      <c r="H100" s="398"/>
      <c r="I100" s="398"/>
      <c r="J100" s="398"/>
    </row>
  </sheetData>
  <mergeCells count="44">
    <mergeCell ref="C63:D63"/>
    <mergeCell ref="A4:J4"/>
    <mergeCell ref="A5:J5"/>
    <mergeCell ref="A44:D44"/>
    <mergeCell ref="A6:J6"/>
    <mergeCell ref="A7:J7"/>
    <mergeCell ref="A8:D8"/>
    <mergeCell ref="G9:I9"/>
    <mergeCell ref="J9:J10"/>
    <mergeCell ref="E10:E11"/>
    <mergeCell ref="I10:I11"/>
    <mergeCell ref="A10:D11"/>
    <mergeCell ref="B69:D69"/>
    <mergeCell ref="A79:D79"/>
    <mergeCell ref="B54:D54"/>
    <mergeCell ref="C53:D53"/>
    <mergeCell ref="A12:D12"/>
    <mergeCell ref="A13:D13"/>
    <mergeCell ref="B14:D14"/>
    <mergeCell ref="C15:D15"/>
    <mergeCell ref="B16:D16"/>
    <mergeCell ref="C17:D17"/>
    <mergeCell ref="B35:D35"/>
    <mergeCell ref="B50:D50"/>
    <mergeCell ref="B52:D52"/>
    <mergeCell ref="C51:D51"/>
    <mergeCell ref="C55:D55"/>
    <mergeCell ref="C58:D58"/>
    <mergeCell ref="A85:D85"/>
    <mergeCell ref="E85:G85"/>
    <mergeCell ref="H85:J85"/>
    <mergeCell ref="A48:D48"/>
    <mergeCell ref="G45:I45"/>
    <mergeCell ref="J45:J46"/>
    <mergeCell ref="E46:E47"/>
    <mergeCell ref="I46:I47"/>
    <mergeCell ref="A47:D47"/>
    <mergeCell ref="C65:D65"/>
    <mergeCell ref="B78:D78"/>
    <mergeCell ref="B57:D57"/>
    <mergeCell ref="B62:D62"/>
    <mergeCell ref="B64:D64"/>
    <mergeCell ref="B67:D67"/>
    <mergeCell ref="A68:D68"/>
  </mergeCells>
  <pageMargins left="1.19" right="0.39370078740157483" top="0.19685039370078741" bottom="0.11811023622047245" header="0.11811023622047245" footer="0"/>
  <pageSetup paperSize="1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86"/>
  <sheetViews>
    <sheetView tabSelected="1" zoomScale="81" zoomScaleNormal="81" workbookViewId="0">
      <selection activeCell="L78" sqref="L78"/>
    </sheetView>
  </sheetViews>
  <sheetFormatPr defaultColWidth="9.140625" defaultRowHeight="14.1" customHeight="1" x14ac:dyDescent="0.25"/>
  <cols>
    <col min="1" max="1" width="4.28515625" style="38" customWidth="1"/>
    <col min="2" max="2" width="3.42578125" style="38" customWidth="1"/>
    <col min="3" max="3" width="4.28515625" style="38" customWidth="1"/>
    <col min="4" max="4" width="39" style="38" customWidth="1"/>
    <col min="5" max="5" width="15.140625" style="38" customWidth="1"/>
    <col min="6" max="6" width="15.5703125" style="22" customWidth="1"/>
    <col min="7" max="7" width="15.7109375" style="22" customWidth="1"/>
    <col min="8" max="8" width="16.28515625" style="22" customWidth="1"/>
    <col min="9" max="9" width="15.85546875" style="22" customWidth="1"/>
    <col min="10" max="10" width="16.42578125" style="22" customWidth="1"/>
    <col min="11" max="11" width="16.28515625" style="38" customWidth="1"/>
    <col min="12" max="16384" width="9.140625" style="38"/>
  </cols>
  <sheetData>
    <row r="1" spans="1:11" ht="14.1" customHeight="1" x14ac:dyDescent="0.3">
      <c r="K1" s="159">
        <f>SUM(I1:J1)</f>
        <v>0</v>
      </c>
    </row>
    <row r="4" spans="1:11" s="30" customFormat="1" ht="14.1" customHeight="1" x14ac:dyDescent="0.3">
      <c r="B4" s="30" t="s">
        <v>0</v>
      </c>
      <c r="E4" s="384"/>
      <c r="F4" s="47"/>
      <c r="G4" s="47"/>
      <c r="H4" s="47"/>
      <c r="I4" s="47"/>
      <c r="J4" s="47" t="s">
        <v>26</v>
      </c>
    </row>
    <row r="5" spans="1:11" s="30" customFormat="1" ht="14.1" customHeight="1" x14ac:dyDescent="0.3">
      <c r="A5" s="1065" t="s">
        <v>356</v>
      </c>
      <c r="B5" s="1065"/>
      <c r="C5" s="1065"/>
      <c r="D5" s="1065"/>
      <c r="E5" s="1065"/>
      <c r="F5" s="1065"/>
      <c r="G5" s="1065"/>
      <c r="H5" s="1065"/>
      <c r="I5" s="1065"/>
      <c r="J5" s="1065"/>
    </row>
    <row r="6" spans="1:11" ht="14.1" customHeight="1" x14ac:dyDescent="0.3">
      <c r="A6" s="1051" t="s">
        <v>357</v>
      </c>
      <c r="B6" s="1051"/>
      <c r="C6" s="1051"/>
      <c r="D6" s="1051"/>
      <c r="E6" s="1051"/>
      <c r="F6" s="1051"/>
      <c r="G6" s="1051"/>
      <c r="H6" s="1051"/>
      <c r="I6" s="1051"/>
      <c r="J6" s="1051"/>
    </row>
    <row r="7" spans="1:11" ht="14.1" customHeight="1" x14ac:dyDescent="0.3">
      <c r="A7" s="1083"/>
      <c r="B7" s="1083"/>
      <c r="C7" s="1083"/>
      <c r="D7" s="1083"/>
      <c r="E7" s="1083"/>
      <c r="F7" s="1083"/>
      <c r="G7" s="1083"/>
      <c r="H7" s="1083"/>
      <c r="I7" s="1083"/>
      <c r="J7" s="1083"/>
    </row>
    <row r="8" spans="1:11" ht="14.1" customHeight="1" thickBot="1" x14ac:dyDescent="0.35">
      <c r="A8" s="1082" t="s">
        <v>60</v>
      </c>
      <c r="B8" s="1082"/>
      <c r="C8" s="1082"/>
      <c r="D8" s="1082"/>
      <c r="J8" s="196" t="s">
        <v>218</v>
      </c>
    </row>
    <row r="9" spans="1:11" ht="14.1" customHeight="1" thickBot="1" x14ac:dyDescent="0.3">
      <c r="A9" s="24"/>
      <c r="B9" s="383"/>
      <c r="C9" s="383"/>
      <c r="D9" s="383"/>
      <c r="E9" s="26"/>
      <c r="F9" s="379"/>
      <c r="G9" s="1052" t="s">
        <v>19</v>
      </c>
      <c r="H9" s="1052"/>
      <c r="I9" s="1052"/>
      <c r="J9" s="1025" t="s">
        <v>24</v>
      </c>
    </row>
    <row r="10" spans="1:11" ht="14.1" customHeight="1" x14ac:dyDescent="0.25">
      <c r="A10" s="1056" t="s">
        <v>1</v>
      </c>
      <c r="B10" s="1057"/>
      <c r="C10" s="1057"/>
      <c r="D10" s="1053"/>
      <c r="E10" s="1053" t="s">
        <v>16</v>
      </c>
      <c r="F10" s="380" t="s">
        <v>17</v>
      </c>
      <c r="G10" s="393" t="s">
        <v>373</v>
      </c>
      <c r="H10" s="393" t="s">
        <v>21</v>
      </c>
      <c r="I10" s="1054" t="s">
        <v>22</v>
      </c>
      <c r="J10" s="1026"/>
    </row>
    <row r="11" spans="1:11" ht="14.1" customHeight="1" x14ac:dyDescent="0.25">
      <c r="A11" s="1056"/>
      <c r="B11" s="1057"/>
      <c r="C11" s="1057"/>
      <c r="D11" s="1053"/>
      <c r="E11" s="1053"/>
      <c r="F11" s="380" t="s">
        <v>18</v>
      </c>
      <c r="G11" s="394" t="s">
        <v>18</v>
      </c>
      <c r="H11" s="394" t="s">
        <v>23</v>
      </c>
      <c r="I11" s="1055"/>
      <c r="J11" s="380" t="s">
        <v>25</v>
      </c>
    </row>
    <row r="12" spans="1:11" ht="14.1" customHeight="1" thickBot="1" x14ac:dyDescent="0.35">
      <c r="A12" s="1058" t="s">
        <v>375</v>
      </c>
      <c r="B12" s="1059"/>
      <c r="C12" s="1059"/>
      <c r="D12" s="1060"/>
      <c r="E12" s="395" t="s">
        <v>376</v>
      </c>
      <c r="F12" s="395" t="s">
        <v>377</v>
      </c>
      <c r="G12" s="395" t="s">
        <v>378</v>
      </c>
      <c r="H12" s="395" t="s">
        <v>379</v>
      </c>
      <c r="I12" s="395" t="s">
        <v>380</v>
      </c>
      <c r="J12" s="395" t="s">
        <v>381</v>
      </c>
    </row>
    <row r="13" spans="1:11" ht="14.1" customHeight="1" x14ac:dyDescent="0.3">
      <c r="A13" s="276"/>
      <c r="B13" s="274"/>
      <c r="C13" s="274"/>
      <c r="D13" s="277"/>
      <c r="E13" s="278"/>
      <c r="F13" s="275"/>
      <c r="G13" s="275"/>
      <c r="H13" s="275"/>
      <c r="I13" s="275"/>
      <c r="J13" s="275"/>
    </row>
    <row r="14" spans="1:11" ht="14.1" customHeight="1" x14ac:dyDescent="0.3">
      <c r="A14" s="1061" t="s">
        <v>58</v>
      </c>
      <c r="B14" s="1028"/>
      <c r="C14" s="1028"/>
      <c r="D14" s="1029"/>
      <c r="E14" s="284"/>
      <c r="F14" s="14"/>
      <c r="G14" s="14"/>
      <c r="H14" s="14"/>
      <c r="I14" s="14"/>
      <c r="J14" s="14"/>
    </row>
    <row r="15" spans="1:11" ht="14.1" customHeight="1" x14ac:dyDescent="0.3">
      <c r="A15" s="31"/>
      <c r="B15" s="1031" t="s">
        <v>2</v>
      </c>
      <c r="C15" s="1031"/>
      <c r="D15" s="1032"/>
      <c r="E15" s="51" t="s">
        <v>154</v>
      </c>
      <c r="F15" s="14"/>
      <c r="G15" s="14"/>
      <c r="H15" s="14"/>
      <c r="I15" s="14"/>
      <c r="J15" s="14"/>
    </row>
    <row r="16" spans="1:11" ht="14.1" customHeight="1" x14ac:dyDescent="0.3">
      <c r="A16" s="31"/>
      <c r="B16" s="32"/>
      <c r="C16" s="1031" t="s">
        <v>3</v>
      </c>
      <c r="D16" s="1032"/>
      <c r="E16" s="95" t="s">
        <v>74</v>
      </c>
      <c r="F16" s="21">
        <v>1039512</v>
      </c>
      <c r="G16" s="21">
        <v>577735</v>
      </c>
      <c r="H16" s="21">
        <v>595784</v>
      </c>
      <c r="I16" s="21">
        <f t="shared" ref="I16:I31" si="0">SUM(G16:H16)</f>
        <v>1173519</v>
      </c>
      <c r="J16" s="21">
        <f>[1]Sheet1!$G$8</f>
        <v>1205220</v>
      </c>
    </row>
    <row r="17" spans="1:10" ht="14.1" customHeight="1" x14ac:dyDescent="0.3">
      <c r="A17" s="31"/>
      <c r="B17" s="1031" t="s">
        <v>4</v>
      </c>
      <c r="C17" s="1031"/>
      <c r="D17" s="1032"/>
      <c r="E17" s="51" t="s">
        <v>155</v>
      </c>
      <c r="F17" s="357">
        <f>SUM(F19:F26)</f>
        <v>335252</v>
      </c>
      <c r="G17" s="357">
        <f t="shared" ref="G17" si="1">SUM(G19:G26)</f>
        <v>177294</v>
      </c>
      <c r="H17" s="357">
        <f>SUM(H19:H26)</f>
        <v>186294</v>
      </c>
      <c r="I17" s="357">
        <f t="shared" si="0"/>
        <v>363588</v>
      </c>
      <c r="J17" s="357"/>
    </row>
    <row r="18" spans="1:10" ht="14.1" customHeight="1" x14ac:dyDescent="0.3">
      <c r="A18" s="31"/>
      <c r="B18" s="30"/>
      <c r="C18" s="1031" t="s">
        <v>5</v>
      </c>
      <c r="D18" s="1032"/>
      <c r="E18" s="95" t="s">
        <v>75</v>
      </c>
      <c r="F18" s="21">
        <v>48000</v>
      </c>
      <c r="G18" s="21">
        <v>36000</v>
      </c>
      <c r="H18" s="21">
        <v>36000</v>
      </c>
      <c r="I18" s="21">
        <f t="shared" si="0"/>
        <v>72000</v>
      </c>
      <c r="J18" s="21">
        <f>[1]Sheet1!G10</f>
        <v>72000</v>
      </c>
    </row>
    <row r="19" spans="1:10" ht="14.1" customHeight="1" x14ac:dyDescent="0.3">
      <c r="A19" s="31"/>
      <c r="B19" s="30"/>
      <c r="C19" s="228" t="s">
        <v>124</v>
      </c>
      <c r="D19" s="227"/>
      <c r="E19" s="229" t="s">
        <v>139</v>
      </c>
      <c r="F19" s="21">
        <v>67500</v>
      </c>
      <c r="G19" s="21">
        <v>33750</v>
      </c>
      <c r="H19" s="21">
        <v>33750</v>
      </c>
      <c r="I19" s="21">
        <f t="shared" si="0"/>
        <v>67500</v>
      </c>
      <c r="J19" s="21">
        <f>[1]Sheet1!G11</f>
        <v>67500</v>
      </c>
    </row>
    <row r="20" spans="1:10" ht="14.1" customHeight="1" x14ac:dyDescent="0.3">
      <c r="A20" s="31"/>
      <c r="B20" s="30"/>
      <c r="C20" s="228" t="s">
        <v>125</v>
      </c>
      <c r="D20" s="227"/>
      <c r="E20" s="229" t="s">
        <v>140</v>
      </c>
      <c r="F20" s="21">
        <v>67500</v>
      </c>
      <c r="G20" s="21">
        <v>33750</v>
      </c>
      <c r="H20" s="21">
        <v>33750</v>
      </c>
      <c r="I20" s="21">
        <f t="shared" si="0"/>
        <v>67500</v>
      </c>
      <c r="J20" s="21">
        <f>[1]Sheet1!G12</f>
        <v>67500</v>
      </c>
    </row>
    <row r="21" spans="1:10" ht="14.1" customHeight="1" x14ac:dyDescent="0.3">
      <c r="A21" s="31"/>
      <c r="B21" s="30"/>
      <c r="C21" s="228" t="s">
        <v>126</v>
      </c>
      <c r="D21" s="227"/>
      <c r="E21" s="229" t="s">
        <v>141</v>
      </c>
      <c r="F21" s="21">
        <v>12000</v>
      </c>
      <c r="G21" s="21">
        <v>12000</v>
      </c>
      <c r="H21" s="21">
        <v>6000</v>
      </c>
      <c r="I21" s="21">
        <f t="shared" si="0"/>
        <v>18000</v>
      </c>
      <c r="J21" s="21">
        <f>[1]Sheet1!G13</f>
        <v>18000</v>
      </c>
    </row>
    <row r="22" spans="1:10" ht="14.1" customHeight="1" x14ac:dyDescent="0.3">
      <c r="A22" s="31"/>
      <c r="B22" s="30"/>
      <c r="C22" s="228" t="s">
        <v>129</v>
      </c>
      <c r="D22" s="227"/>
      <c r="E22" s="229" t="s">
        <v>144</v>
      </c>
      <c r="F22" s="21">
        <v>0</v>
      </c>
      <c r="G22" s="21">
        <v>0</v>
      </c>
      <c r="H22" s="21">
        <v>0</v>
      </c>
      <c r="I22" s="21">
        <f t="shared" si="0"/>
        <v>0</v>
      </c>
      <c r="J22" s="21">
        <v>0</v>
      </c>
    </row>
    <row r="23" spans="1:10" ht="14.1" customHeight="1" x14ac:dyDescent="0.3">
      <c r="A23" s="31"/>
      <c r="B23" s="30"/>
      <c r="C23" s="228" t="s">
        <v>133</v>
      </c>
      <c r="D23" s="227"/>
      <c r="E23" s="229" t="s">
        <v>146</v>
      </c>
      <c r="F23" s="21">
        <v>5000</v>
      </c>
      <c r="G23" s="21">
        <v>0</v>
      </c>
      <c r="H23" s="21">
        <v>0</v>
      </c>
      <c r="I23" s="21">
        <v>0</v>
      </c>
      <c r="J23" s="21">
        <v>0</v>
      </c>
    </row>
    <row r="24" spans="1:10" ht="14.1" customHeight="1" x14ac:dyDescent="0.3">
      <c r="A24" s="31"/>
      <c r="B24" s="30"/>
      <c r="C24" s="228" t="s">
        <v>132</v>
      </c>
      <c r="D24" s="227"/>
      <c r="E24" s="229" t="s">
        <v>148</v>
      </c>
      <c r="F24" s="21">
        <v>86626</v>
      </c>
      <c r="G24" s="21">
        <v>0</v>
      </c>
      <c r="H24" s="21">
        <v>97794</v>
      </c>
      <c r="I24" s="21">
        <f t="shared" si="0"/>
        <v>97794</v>
      </c>
      <c r="J24" s="21">
        <f>[1]Sheet1!G21</f>
        <v>100435</v>
      </c>
    </row>
    <row r="25" spans="1:10" ht="14.1" customHeight="1" x14ac:dyDescent="0.3">
      <c r="A25" s="31"/>
      <c r="B25" s="30"/>
      <c r="C25" s="228" t="s">
        <v>226</v>
      </c>
      <c r="D25" s="227"/>
      <c r="E25" s="229" t="s">
        <v>148</v>
      </c>
      <c r="F25" s="21">
        <v>86626</v>
      </c>
      <c r="G25" s="21">
        <v>97794</v>
      </c>
      <c r="H25" s="21">
        <v>0</v>
      </c>
      <c r="I25" s="21">
        <f t="shared" si="0"/>
        <v>97794</v>
      </c>
      <c r="J25" s="21">
        <f>[1]Sheet1!G22</f>
        <v>100435</v>
      </c>
    </row>
    <row r="26" spans="1:10" ht="14.1" customHeight="1" x14ac:dyDescent="0.3">
      <c r="A26" s="31"/>
      <c r="B26" s="30"/>
      <c r="C26" s="228" t="s">
        <v>134</v>
      </c>
      <c r="D26" s="227"/>
      <c r="E26" s="229" t="s">
        <v>149</v>
      </c>
      <c r="F26" s="21">
        <v>10000</v>
      </c>
      <c r="G26" s="21">
        <v>0</v>
      </c>
      <c r="H26" s="21">
        <v>15000</v>
      </c>
      <c r="I26" s="21">
        <f t="shared" si="0"/>
        <v>15000</v>
      </c>
      <c r="J26" s="21">
        <f>[1]Sheet1!G23</f>
        <v>15000</v>
      </c>
    </row>
    <row r="27" spans="1:10" ht="14.1" customHeight="1" x14ac:dyDescent="0.3">
      <c r="A27" s="31"/>
      <c r="B27" s="32" t="s">
        <v>56</v>
      </c>
      <c r="C27" s="32"/>
      <c r="D27" s="33"/>
      <c r="E27" s="51" t="s">
        <v>150</v>
      </c>
      <c r="F27" s="358">
        <f>SUM(F28:F31)</f>
        <v>144024.70000000001</v>
      </c>
      <c r="G27" s="358">
        <f t="shared" ref="G27" si="2">SUM(G28:G31)</f>
        <v>81485.600000000006</v>
      </c>
      <c r="H27" s="358">
        <f>SUM(H28:H31)</f>
        <v>99148.4</v>
      </c>
      <c r="I27" s="358">
        <f>SUM(G27:H27)</f>
        <v>180634</v>
      </c>
      <c r="J27" s="358"/>
    </row>
    <row r="28" spans="1:10" ht="14.1" customHeight="1" x14ac:dyDescent="0.3">
      <c r="A28" s="31"/>
      <c r="B28" s="30"/>
      <c r="C28" s="80" t="s">
        <v>135</v>
      </c>
      <c r="D28" s="78"/>
      <c r="E28" s="51" t="s">
        <v>151</v>
      </c>
      <c r="F28" s="21">
        <v>124484.64</v>
      </c>
      <c r="G28" s="21">
        <v>69328.100000000006</v>
      </c>
      <c r="H28" s="21">
        <v>71495.899999999994</v>
      </c>
      <c r="I28" s="14">
        <f t="shared" si="0"/>
        <v>140824</v>
      </c>
      <c r="J28" s="14">
        <f>[1]Sheet1!G25</f>
        <v>144628</v>
      </c>
    </row>
    <row r="29" spans="1:10" ht="14.1" customHeight="1" x14ac:dyDescent="0.3">
      <c r="A29" s="31"/>
      <c r="B29" s="30"/>
      <c r="C29" s="80" t="s">
        <v>136</v>
      </c>
      <c r="D29" s="78"/>
      <c r="E29" s="51" t="s">
        <v>152</v>
      </c>
      <c r="F29" s="21">
        <v>3600</v>
      </c>
      <c r="G29" s="21">
        <v>2550</v>
      </c>
      <c r="H29" s="21">
        <v>2850</v>
      </c>
      <c r="I29" s="14">
        <f t="shared" si="0"/>
        <v>5400</v>
      </c>
      <c r="J29" s="14">
        <f>[1]Sheet1!G26</f>
        <v>5400</v>
      </c>
    </row>
    <row r="30" spans="1:10" ht="14.1" customHeight="1" x14ac:dyDescent="0.3">
      <c r="A30" s="31"/>
      <c r="B30" s="30"/>
      <c r="C30" s="80" t="s">
        <v>137</v>
      </c>
      <c r="D30" s="78"/>
      <c r="E30" s="51" t="s">
        <v>156</v>
      </c>
      <c r="F30" s="21">
        <v>13540.06</v>
      </c>
      <c r="G30" s="21">
        <v>7946.3</v>
      </c>
      <c r="H30" s="21">
        <v>22979.7</v>
      </c>
      <c r="I30" s="14">
        <f t="shared" si="0"/>
        <v>30926</v>
      </c>
      <c r="J30" s="14">
        <f>[1]Sheet1!G27</f>
        <v>24252</v>
      </c>
    </row>
    <row r="31" spans="1:10" ht="14.1" customHeight="1" x14ac:dyDescent="0.3">
      <c r="A31" s="31"/>
      <c r="B31" s="30"/>
      <c r="C31" s="80" t="s">
        <v>138</v>
      </c>
      <c r="D31" s="78"/>
      <c r="E31" s="51" t="s">
        <v>153</v>
      </c>
      <c r="F31" s="21">
        <v>2400</v>
      </c>
      <c r="G31" s="21">
        <v>1661.2</v>
      </c>
      <c r="H31" s="21">
        <v>1822.8</v>
      </c>
      <c r="I31" s="14">
        <f t="shared" si="0"/>
        <v>3484</v>
      </c>
      <c r="J31" s="14">
        <f>[1]Sheet1!G28</f>
        <v>3600</v>
      </c>
    </row>
    <row r="32" spans="1:10" ht="14.1" customHeight="1" x14ac:dyDescent="0.3">
      <c r="A32" s="31"/>
      <c r="B32" s="143" t="s">
        <v>6</v>
      </c>
      <c r="C32" s="144"/>
      <c r="E32" s="51" t="s">
        <v>157</v>
      </c>
      <c r="F32" s="14">
        <v>0</v>
      </c>
      <c r="G32" s="14"/>
      <c r="H32" s="14"/>
      <c r="I32" s="14"/>
      <c r="J32" s="14"/>
    </row>
    <row r="33" spans="1:10" ht="14.1" customHeight="1" x14ac:dyDescent="0.3">
      <c r="A33" s="31"/>
      <c r="B33" s="32"/>
      <c r="C33" s="142" t="s">
        <v>6</v>
      </c>
      <c r="D33" s="144"/>
      <c r="E33" s="51" t="s">
        <v>153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</row>
    <row r="34" spans="1:10" ht="14.1" customHeight="1" x14ac:dyDescent="0.3">
      <c r="A34" s="31"/>
      <c r="B34" s="32"/>
      <c r="C34" s="1045" t="s">
        <v>234</v>
      </c>
      <c r="D34" s="1046"/>
      <c r="E34" s="51"/>
      <c r="F34" s="21">
        <v>10000</v>
      </c>
      <c r="G34" s="21">
        <v>0</v>
      </c>
      <c r="H34" s="21">
        <v>15000</v>
      </c>
      <c r="I34" s="21">
        <f>SUM(G34:H34)</f>
        <v>15000</v>
      </c>
      <c r="J34" s="21">
        <f>[1]Sheet1!$G$31</f>
        <v>15000</v>
      </c>
    </row>
    <row r="35" spans="1:10" ht="14.1" customHeight="1" x14ac:dyDescent="0.3">
      <c r="A35" s="31"/>
      <c r="B35" s="32"/>
      <c r="C35" s="248" t="s">
        <v>292</v>
      </c>
      <c r="D35" s="247"/>
      <c r="E35" s="51"/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ht="14.1" customHeight="1" x14ac:dyDescent="0.3">
      <c r="A36" s="31"/>
      <c r="B36" s="1028" t="s">
        <v>83</v>
      </c>
      <c r="C36" s="1028"/>
      <c r="D36" s="1029"/>
      <c r="E36" s="83"/>
      <c r="F36" s="17">
        <f>SUM(F16,F17,F18,F27,F33,F32,F34)</f>
        <v>1576788.7</v>
      </c>
      <c r="G36" s="17">
        <f>SUM(G16,G17,G18,G27,G34)</f>
        <v>872514.6</v>
      </c>
      <c r="H36" s="17">
        <f>SUM(H16,H17,H18,H27,H34)</f>
        <v>932226.4</v>
      </c>
      <c r="I36" s="17">
        <f>SUM(I16,I17,I18,I27,I34)</f>
        <v>1804741</v>
      </c>
      <c r="J36" s="17">
        <f>SUM(J16:J35)</f>
        <v>1838970</v>
      </c>
    </row>
    <row r="37" spans="1:10" s="19" customFormat="1" ht="14.1" customHeight="1" x14ac:dyDescent="0.3">
      <c r="A37" s="184"/>
      <c r="B37" s="54"/>
      <c r="C37" s="54"/>
      <c r="D37" s="54"/>
      <c r="E37" s="28"/>
      <c r="F37" s="194"/>
      <c r="G37" s="194"/>
      <c r="H37" s="194"/>
      <c r="I37" s="194"/>
      <c r="J37" s="194"/>
    </row>
    <row r="38" spans="1:10" s="19" customFormat="1" ht="14.1" customHeight="1" x14ac:dyDescent="0.3">
      <c r="A38" s="32"/>
      <c r="B38" s="169"/>
      <c r="C38" s="169"/>
      <c r="D38" s="169"/>
      <c r="E38" s="171"/>
      <c r="F38" s="57"/>
      <c r="G38" s="57"/>
      <c r="H38" s="57"/>
      <c r="I38" s="57"/>
    </row>
    <row r="39" spans="1:10" s="19" customFormat="1" ht="14.1" customHeight="1" x14ac:dyDescent="0.3">
      <c r="A39" s="32"/>
      <c r="B39" s="259"/>
      <c r="C39" s="259"/>
      <c r="D39" s="259"/>
      <c r="E39" s="265"/>
      <c r="F39" s="57"/>
      <c r="G39" s="57"/>
      <c r="H39" s="57"/>
      <c r="I39" s="57"/>
      <c r="J39" s="57"/>
    </row>
    <row r="40" spans="1:10" s="19" customFormat="1" ht="14.1" customHeight="1" x14ac:dyDescent="0.3">
      <c r="A40" s="32"/>
      <c r="B40" s="259"/>
      <c r="C40" s="259"/>
      <c r="D40" s="259"/>
      <c r="E40" s="265"/>
      <c r="F40" s="57"/>
      <c r="G40" s="57"/>
      <c r="H40" s="57"/>
      <c r="I40" s="57"/>
      <c r="J40" s="57"/>
    </row>
    <row r="41" spans="1:10" s="19" customFormat="1" ht="14.1" customHeight="1" x14ac:dyDescent="0.3">
      <c r="A41" s="32"/>
      <c r="B41" s="346"/>
      <c r="C41" s="346"/>
      <c r="D41" s="346"/>
      <c r="E41" s="349"/>
      <c r="F41" s="57"/>
      <c r="G41" s="57"/>
      <c r="H41" s="57"/>
      <c r="I41" s="57"/>
      <c r="J41" s="57"/>
    </row>
    <row r="42" spans="1:10" s="19" customFormat="1" ht="14.1" customHeight="1" x14ac:dyDescent="0.3">
      <c r="A42" s="32"/>
      <c r="B42" s="580"/>
      <c r="C42" s="580"/>
      <c r="D42" s="580"/>
      <c r="E42" s="583"/>
      <c r="F42" s="57"/>
      <c r="G42" s="57"/>
      <c r="H42" s="57"/>
      <c r="I42" s="57"/>
      <c r="J42" s="57"/>
    </row>
    <row r="43" spans="1:10" s="19" customFormat="1" ht="14.1" customHeight="1" x14ac:dyDescent="0.3">
      <c r="A43" s="32"/>
      <c r="B43" s="259"/>
      <c r="C43" s="259"/>
      <c r="D43" s="259"/>
      <c r="E43" s="265"/>
      <c r="F43" s="57"/>
      <c r="G43" s="57"/>
      <c r="H43" s="57"/>
      <c r="I43" s="57"/>
      <c r="J43" s="57"/>
    </row>
    <row r="44" spans="1:10" s="19" customFormat="1" ht="14.1" customHeight="1" x14ac:dyDescent="0.3">
      <c r="A44" s="1082" t="s">
        <v>60</v>
      </c>
      <c r="B44" s="1082"/>
      <c r="C44" s="1082"/>
      <c r="D44" s="1082"/>
      <c r="E44" s="175"/>
      <c r="F44" s="57"/>
      <c r="G44" s="57"/>
      <c r="H44" s="57"/>
      <c r="I44" s="57"/>
      <c r="J44" s="196" t="s">
        <v>217</v>
      </c>
    </row>
    <row r="45" spans="1:10" ht="14.1" customHeight="1" x14ac:dyDescent="0.25">
      <c r="A45" s="40"/>
      <c r="B45" s="28"/>
      <c r="C45" s="28"/>
      <c r="D45" s="41"/>
      <c r="E45" s="270"/>
      <c r="F45" s="266"/>
      <c r="G45" s="1073" t="s">
        <v>19</v>
      </c>
      <c r="H45" s="1073"/>
      <c r="I45" s="1073"/>
      <c r="J45" s="1074" t="s">
        <v>24</v>
      </c>
    </row>
    <row r="46" spans="1:10" ht="14.1" customHeight="1" x14ac:dyDescent="0.25">
      <c r="A46" s="268"/>
      <c r="B46" s="265"/>
      <c r="C46" s="265"/>
      <c r="D46" s="269"/>
      <c r="E46" s="1076" t="s">
        <v>16</v>
      </c>
      <c r="F46" s="267" t="s">
        <v>17</v>
      </c>
      <c r="G46" s="267" t="s">
        <v>20</v>
      </c>
      <c r="H46" s="267" t="s">
        <v>21</v>
      </c>
      <c r="I46" s="1077" t="s">
        <v>22</v>
      </c>
      <c r="J46" s="1075"/>
    </row>
    <row r="47" spans="1:10" ht="14.1" customHeight="1" x14ac:dyDescent="0.25">
      <c r="A47" s="1079" t="s">
        <v>1</v>
      </c>
      <c r="B47" s="1037"/>
      <c r="C47" s="1037"/>
      <c r="D47" s="1080"/>
      <c r="E47" s="1076"/>
      <c r="F47" s="267" t="s">
        <v>18</v>
      </c>
      <c r="G47" s="267" t="s">
        <v>18</v>
      </c>
      <c r="H47" s="267" t="s">
        <v>23</v>
      </c>
      <c r="I47" s="1078"/>
      <c r="J47" s="267" t="s">
        <v>25</v>
      </c>
    </row>
    <row r="48" spans="1:10" ht="14.1" customHeight="1" x14ac:dyDescent="0.3">
      <c r="A48" s="1070">
        <v>1</v>
      </c>
      <c r="B48" s="1071"/>
      <c r="C48" s="1071"/>
      <c r="D48" s="1072"/>
      <c r="E48" s="29">
        <v>2</v>
      </c>
      <c r="F48" s="87">
        <v>3</v>
      </c>
      <c r="G48" s="87">
        <v>4</v>
      </c>
      <c r="H48" s="87">
        <v>5</v>
      </c>
      <c r="I48" s="87">
        <v>6</v>
      </c>
      <c r="J48" s="87">
        <v>7</v>
      </c>
    </row>
    <row r="49" spans="1:10" ht="12.95" customHeight="1" x14ac:dyDescent="0.3">
      <c r="A49" s="188" t="s">
        <v>7</v>
      </c>
      <c r="B49" s="58"/>
      <c r="C49" s="45"/>
      <c r="D49" s="195"/>
      <c r="E49" s="173"/>
      <c r="F49" s="16"/>
      <c r="G49" s="16"/>
      <c r="H49" s="16"/>
      <c r="I49" s="16"/>
      <c r="J49" s="16"/>
    </row>
    <row r="50" spans="1:10" ht="12.95" customHeight="1" x14ac:dyDescent="0.3">
      <c r="A50" s="11"/>
      <c r="B50" s="1030" t="s">
        <v>8</v>
      </c>
      <c r="C50" s="1031"/>
      <c r="D50" s="1032"/>
      <c r="E50" s="51" t="s">
        <v>117</v>
      </c>
      <c r="F50" s="14"/>
      <c r="G50" s="14"/>
      <c r="H50" s="14"/>
      <c r="I50" s="14"/>
      <c r="J50" s="14"/>
    </row>
    <row r="51" spans="1:10" ht="12.95" customHeight="1" x14ac:dyDescent="0.3">
      <c r="A51" s="11"/>
      <c r="B51" s="145"/>
      <c r="C51" s="1030" t="s">
        <v>8</v>
      </c>
      <c r="D51" s="1032"/>
      <c r="E51" s="51" t="s">
        <v>110</v>
      </c>
      <c r="F51" s="14">
        <v>10499</v>
      </c>
      <c r="G51" s="14">
        <v>3750</v>
      </c>
      <c r="H51" s="14">
        <v>96250</v>
      </c>
      <c r="I51" s="14">
        <f>SUM(G51:H51)</f>
        <v>100000</v>
      </c>
      <c r="J51" s="14">
        <v>100000</v>
      </c>
    </row>
    <row r="52" spans="1:10" ht="12.95" customHeight="1" x14ac:dyDescent="0.3">
      <c r="A52" s="11"/>
      <c r="B52" s="1030" t="s">
        <v>9</v>
      </c>
      <c r="C52" s="1031"/>
      <c r="D52" s="1032"/>
      <c r="E52" s="51" t="s">
        <v>118</v>
      </c>
      <c r="F52" s="14"/>
      <c r="G52" s="14"/>
      <c r="H52" s="14"/>
      <c r="I52" s="14"/>
      <c r="J52" s="14"/>
    </row>
    <row r="53" spans="1:10" ht="12.95" customHeight="1" x14ac:dyDescent="0.3">
      <c r="A53" s="11"/>
      <c r="B53" s="145"/>
      <c r="C53" s="1030" t="s">
        <v>46</v>
      </c>
      <c r="D53" s="1032"/>
      <c r="E53" s="51" t="s">
        <v>111</v>
      </c>
      <c r="F53" s="14">
        <v>0</v>
      </c>
      <c r="G53" s="14">
        <v>0</v>
      </c>
      <c r="H53" s="14">
        <v>100000</v>
      </c>
      <c r="I53" s="14">
        <f>SUM(G53:H53)</f>
        <v>100000</v>
      </c>
      <c r="J53" s="14">
        <v>95000</v>
      </c>
    </row>
    <row r="54" spans="1:10" ht="12.95" customHeight="1" x14ac:dyDescent="0.3">
      <c r="A54" s="11"/>
      <c r="B54" s="1030" t="s">
        <v>10</v>
      </c>
      <c r="C54" s="1031"/>
      <c r="D54" s="1032"/>
      <c r="E54" s="51" t="s">
        <v>119</v>
      </c>
      <c r="F54" s="14"/>
      <c r="G54" s="14"/>
      <c r="H54" s="14"/>
      <c r="I54" s="14"/>
      <c r="J54" s="14"/>
    </row>
    <row r="55" spans="1:10" ht="12.95" customHeight="1" x14ac:dyDescent="0.3">
      <c r="A55" s="11"/>
      <c r="B55" s="145"/>
      <c r="C55" s="1030" t="s">
        <v>34</v>
      </c>
      <c r="D55" s="1032"/>
      <c r="E55" s="51" t="s">
        <v>112</v>
      </c>
      <c r="F55" s="14">
        <v>23973</v>
      </c>
      <c r="G55" s="14">
        <v>12155</v>
      </c>
      <c r="H55" s="14">
        <v>87845</v>
      </c>
      <c r="I55" s="14">
        <f>SUM(G55:H55)</f>
        <v>100000</v>
      </c>
      <c r="J55" s="14">
        <v>100000</v>
      </c>
    </row>
    <row r="56" spans="1:10" ht="12.95" customHeight="1" x14ac:dyDescent="0.3">
      <c r="A56" s="11"/>
      <c r="B56" s="1030" t="s">
        <v>69</v>
      </c>
      <c r="C56" s="1031"/>
      <c r="D56" s="1032"/>
      <c r="E56" s="51" t="s">
        <v>121</v>
      </c>
      <c r="F56" s="18"/>
      <c r="G56" s="18"/>
      <c r="H56" s="18"/>
      <c r="I56" s="18"/>
      <c r="J56" s="18"/>
    </row>
    <row r="57" spans="1:10" ht="12.95" customHeight="1" x14ac:dyDescent="0.3">
      <c r="A57" s="11"/>
      <c r="B57" s="145"/>
      <c r="C57" s="1030" t="s">
        <v>41</v>
      </c>
      <c r="D57" s="1032"/>
      <c r="E57" s="51" t="s">
        <v>115</v>
      </c>
      <c r="F57" s="21">
        <v>14202.67</v>
      </c>
      <c r="G57" s="21">
        <v>4632.1000000000004</v>
      </c>
      <c r="H57" s="21">
        <v>16967.900000000001</v>
      </c>
      <c r="I57" s="21">
        <f>SUM(G57:H57)</f>
        <v>21600</v>
      </c>
      <c r="J57" s="21">
        <v>21600</v>
      </c>
    </row>
    <row r="58" spans="1:10" ht="12.95" customHeight="1" x14ac:dyDescent="0.3">
      <c r="A58" s="11"/>
      <c r="B58" s="145"/>
      <c r="C58" s="1030" t="s">
        <v>108</v>
      </c>
      <c r="D58" s="1032"/>
      <c r="E58" s="51" t="s">
        <v>116</v>
      </c>
      <c r="F58" s="21">
        <v>5799.49</v>
      </c>
      <c r="G58" s="21"/>
      <c r="H58" s="21">
        <v>24192</v>
      </c>
      <c r="I58" s="21">
        <f>SUM(G58:H58)</f>
        <v>24192</v>
      </c>
      <c r="J58" s="21">
        <v>24192</v>
      </c>
    </row>
    <row r="59" spans="1:10" ht="12.95" customHeight="1" x14ac:dyDescent="0.3">
      <c r="A59" s="11"/>
      <c r="B59" s="203"/>
      <c r="C59" s="203" t="s">
        <v>219</v>
      </c>
      <c r="D59" s="204"/>
      <c r="E59" s="51" t="s">
        <v>197</v>
      </c>
      <c r="F59" s="21">
        <v>0</v>
      </c>
      <c r="G59" s="21">
        <v>0</v>
      </c>
      <c r="H59" s="21">
        <v>2000</v>
      </c>
      <c r="I59" s="21">
        <f>SUM(G59:H59)</f>
        <v>2000</v>
      </c>
      <c r="J59" s="21">
        <v>2000</v>
      </c>
    </row>
    <row r="60" spans="1:10" ht="12.95" customHeight="1" x14ac:dyDescent="0.3">
      <c r="A60" s="11"/>
      <c r="B60" s="1045" t="s">
        <v>54</v>
      </c>
      <c r="C60" s="1047"/>
      <c r="D60" s="1032"/>
      <c r="E60" s="51" t="s">
        <v>158</v>
      </c>
      <c r="F60" s="14"/>
      <c r="G60" s="14"/>
      <c r="H60" s="14"/>
      <c r="I60" s="14"/>
      <c r="J60" s="14"/>
    </row>
    <row r="61" spans="1:10" ht="12.95" customHeight="1" x14ac:dyDescent="0.3">
      <c r="A61" s="11"/>
      <c r="B61" s="148"/>
      <c r="C61" s="1045" t="s">
        <v>97</v>
      </c>
      <c r="D61" s="1032"/>
      <c r="E61" s="51" t="s">
        <v>161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1:10" ht="12.95" customHeight="1" x14ac:dyDescent="0.3">
      <c r="A62" s="11"/>
      <c r="B62" s="154" t="s">
        <v>207</v>
      </c>
      <c r="C62" s="146"/>
      <c r="D62" s="147"/>
      <c r="E62" s="158" t="s">
        <v>162</v>
      </c>
      <c r="F62" s="359"/>
      <c r="G62" s="359"/>
      <c r="H62" s="359"/>
      <c r="I62" s="359"/>
      <c r="J62" s="359"/>
    </row>
    <row r="63" spans="1:10" ht="12.95" customHeight="1" x14ac:dyDescent="0.3">
      <c r="A63" s="11"/>
      <c r="B63" s="154"/>
      <c r="C63" s="154" t="s">
        <v>98</v>
      </c>
      <c r="D63" s="155"/>
      <c r="E63" s="158" t="s">
        <v>163</v>
      </c>
      <c r="F63" s="159">
        <v>0</v>
      </c>
      <c r="G63" s="159">
        <v>1850</v>
      </c>
      <c r="H63" s="159">
        <v>4150</v>
      </c>
      <c r="I63" s="159">
        <f>SUM(G63:H63)</f>
        <v>6000</v>
      </c>
      <c r="J63" s="159">
        <v>6000</v>
      </c>
    </row>
    <row r="64" spans="1:10" ht="12.95" customHeight="1" x14ac:dyDescent="0.3">
      <c r="A64" s="11"/>
      <c r="B64" s="154" t="s">
        <v>208</v>
      </c>
      <c r="C64" s="154"/>
      <c r="D64" s="155"/>
      <c r="E64" s="158" t="s">
        <v>165</v>
      </c>
      <c r="F64" s="17"/>
      <c r="G64" s="17"/>
      <c r="H64" s="17"/>
      <c r="I64" s="17"/>
      <c r="J64" s="17"/>
    </row>
    <row r="65" spans="1:13" ht="12.95" customHeight="1" x14ac:dyDescent="0.3">
      <c r="A65" s="11"/>
      <c r="B65" s="154"/>
      <c r="C65" s="154" t="s">
        <v>102</v>
      </c>
      <c r="D65" s="155"/>
      <c r="E65" s="158" t="s">
        <v>169</v>
      </c>
      <c r="F65" s="14">
        <v>0</v>
      </c>
      <c r="G65" s="14">
        <v>0</v>
      </c>
      <c r="H65" s="14">
        <v>10000</v>
      </c>
      <c r="I65" s="14">
        <f>SUM(G65:H65)</f>
        <v>10000</v>
      </c>
      <c r="J65" s="14">
        <v>10000</v>
      </c>
      <c r="M65" s="38" t="s">
        <v>50</v>
      </c>
    </row>
    <row r="66" spans="1:13" ht="12.95" customHeight="1" x14ac:dyDescent="0.3">
      <c r="A66" s="11"/>
      <c r="B66" s="154"/>
      <c r="C66" s="154" t="s">
        <v>190</v>
      </c>
      <c r="D66" s="155"/>
      <c r="E66" s="158" t="s">
        <v>191</v>
      </c>
      <c r="F66" s="14">
        <v>0</v>
      </c>
      <c r="G66" s="14">
        <v>0</v>
      </c>
      <c r="H66" s="14">
        <v>10000</v>
      </c>
      <c r="I66" s="14">
        <f>SUM(G66:H66)</f>
        <v>10000</v>
      </c>
      <c r="J66" s="14">
        <v>10000</v>
      </c>
    </row>
    <row r="67" spans="1:13" ht="12.95" customHeight="1" x14ac:dyDescent="0.3">
      <c r="A67" s="11"/>
      <c r="B67" s="343"/>
      <c r="C67" s="343" t="s">
        <v>343</v>
      </c>
      <c r="D67" s="344"/>
      <c r="E67" s="158" t="s">
        <v>347</v>
      </c>
      <c r="F67" s="14">
        <v>589414.42000000004</v>
      </c>
      <c r="G67" s="14">
        <v>0</v>
      </c>
      <c r="H67" s="14">
        <v>300000</v>
      </c>
      <c r="I67" s="14">
        <f>SUM(G67:H67)</f>
        <v>300000</v>
      </c>
      <c r="J67" s="14">
        <v>0</v>
      </c>
    </row>
    <row r="68" spans="1:13" ht="12.95" customHeight="1" x14ac:dyDescent="0.3">
      <c r="A68" s="11"/>
      <c r="B68" s="151" t="s">
        <v>40</v>
      </c>
      <c r="C68" s="154"/>
      <c r="D68" s="155"/>
      <c r="E68" s="158"/>
      <c r="F68" s="17">
        <f>SUM(F51:F67)</f>
        <v>643888.58000000007</v>
      </c>
      <c r="G68" s="17">
        <f>SUM(G51:G67)</f>
        <v>22387.1</v>
      </c>
      <c r="H68" s="17">
        <f>SUM(H51:H67)</f>
        <v>651404.9</v>
      </c>
      <c r="I68" s="17">
        <f>SUM(I51:I67)</f>
        <v>673792</v>
      </c>
      <c r="J68" s="17">
        <f>SUM(J51:J67)</f>
        <v>368792</v>
      </c>
    </row>
    <row r="69" spans="1:13" ht="12.95" customHeight="1" x14ac:dyDescent="0.3">
      <c r="A69" s="1061" t="s">
        <v>14</v>
      </c>
      <c r="B69" s="1028"/>
      <c r="C69" s="1028"/>
      <c r="D69" s="1029"/>
      <c r="E69" s="156"/>
      <c r="F69" s="17"/>
      <c r="G69" s="17"/>
      <c r="H69" s="17"/>
      <c r="I69" s="17"/>
      <c r="J69" s="42"/>
    </row>
    <row r="70" spans="1:13" ht="12.95" customHeight="1" x14ac:dyDescent="0.3">
      <c r="A70" s="37"/>
      <c r="B70" s="1031" t="s">
        <v>82</v>
      </c>
      <c r="C70" s="1031"/>
      <c r="D70" s="1032"/>
      <c r="E70" s="51" t="s">
        <v>176</v>
      </c>
      <c r="F70" s="17"/>
      <c r="G70" s="17"/>
      <c r="H70" s="17"/>
      <c r="I70" s="17"/>
      <c r="J70" s="17"/>
    </row>
    <row r="71" spans="1:13" s="410" customFormat="1" ht="12.95" customHeight="1" x14ac:dyDescent="0.3">
      <c r="A71" s="37"/>
      <c r="B71" s="449"/>
      <c r="C71" s="448" t="s">
        <v>436</v>
      </c>
      <c r="D71" s="450"/>
      <c r="E71" s="411" t="s">
        <v>472</v>
      </c>
      <c r="F71" s="159">
        <v>41500</v>
      </c>
      <c r="G71" s="159">
        <v>25000</v>
      </c>
      <c r="H71" s="159">
        <v>0</v>
      </c>
      <c r="I71" s="159">
        <f>SUM(G71:H71)</f>
        <v>25000</v>
      </c>
      <c r="J71" s="159">
        <v>0</v>
      </c>
    </row>
    <row r="72" spans="1:13" s="410" customFormat="1" ht="12.95" customHeight="1" x14ac:dyDescent="0.3">
      <c r="A72" s="37"/>
      <c r="B72" s="592"/>
      <c r="C72" s="591" t="s">
        <v>605</v>
      </c>
      <c r="D72" s="593"/>
      <c r="E72" s="411" t="s">
        <v>276</v>
      </c>
      <c r="F72" s="159">
        <v>0</v>
      </c>
      <c r="G72" s="159">
        <v>0</v>
      </c>
      <c r="H72" s="159">
        <v>30000</v>
      </c>
      <c r="I72" s="159">
        <f>SUM(G72:H72)</f>
        <v>30000</v>
      </c>
      <c r="J72" s="159">
        <v>30000</v>
      </c>
    </row>
    <row r="73" spans="1:13" s="410" customFormat="1" ht="12.95" customHeight="1" x14ac:dyDescent="0.3">
      <c r="A73" s="37"/>
      <c r="B73" s="592"/>
      <c r="C73" s="591" t="s">
        <v>606</v>
      </c>
      <c r="D73" s="593"/>
      <c r="E73" s="411" t="s">
        <v>277</v>
      </c>
      <c r="F73" s="159">
        <v>0</v>
      </c>
      <c r="G73" s="159">
        <v>0</v>
      </c>
      <c r="H73" s="159">
        <v>50000</v>
      </c>
      <c r="I73" s="159">
        <f>SUM(G73:H73)</f>
        <v>50000</v>
      </c>
      <c r="J73" s="159">
        <v>50000</v>
      </c>
    </row>
    <row r="74" spans="1:13" s="410" customFormat="1" ht="12.95" customHeight="1" x14ac:dyDescent="0.3">
      <c r="A74" s="37"/>
      <c r="B74" s="626"/>
      <c r="C74" s="625" t="s">
        <v>683</v>
      </c>
      <c r="D74" s="627"/>
      <c r="E74" s="411" t="s">
        <v>850</v>
      </c>
      <c r="F74" s="426">
        <v>0</v>
      </c>
      <c r="G74" s="159">
        <v>0</v>
      </c>
      <c r="H74" s="159">
        <v>0</v>
      </c>
      <c r="I74" s="159">
        <f>SUM(G74:H74)</f>
        <v>0</v>
      </c>
      <c r="J74" s="159">
        <v>20000</v>
      </c>
    </row>
    <row r="75" spans="1:13" s="410" customFormat="1" ht="12.95" customHeight="1" x14ac:dyDescent="0.3">
      <c r="A75" s="37"/>
      <c r="B75" s="626"/>
      <c r="C75" s="1084" t="s">
        <v>476</v>
      </c>
      <c r="D75" s="1085"/>
      <c r="E75" s="411" t="s">
        <v>213</v>
      </c>
      <c r="F75" s="159"/>
      <c r="G75" s="159"/>
      <c r="H75" s="159"/>
      <c r="I75" s="159"/>
      <c r="J75" s="159"/>
    </row>
    <row r="76" spans="1:13" ht="12.95" customHeight="1" x14ac:dyDescent="0.3">
      <c r="A76" s="37"/>
      <c r="B76" s="170"/>
      <c r="C76" s="167" t="s">
        <v>209</v>
      </c>
      <c r="D76" s="168"/>
      <c r="E76" s="51" t="s">
        <v>182</v>
      </c>
      <c r="F76" s="426">
        <v>0</v>
      </c>
      <c r="G76" s="159">
        <v>0</v>
      </c>
      <c r="H76" s="159">
        <v>0</v>
      </c>
      <c r="I76" s="159">
        <v>0</v>
      </c>
      <c r="J76" s="159">
        <v>30000</v>
      </c>
    </row>
    <row r="77" spans="1:13" s="410" customFormat="1" ht="12.95" customHeight="1" x14ac:dyDescent="0.3">
      <c r="A77" s="37"/>
      <c r="B77" s="626"/>
      <c r="C77" s="625" t="s">
        <v>211</v>
      </c>
      <c r="D77" s="627"/>
      <c r="E77" s="411"/>
      <c r="F77" s="426">
        <v>0</v>
      </c>
      <c r="G77" s="159">
        <v>0</v>
      </c>
      <c r="H77" s="159">
        <v>0</v>
      </c>
      <c r="I77" s="159">
        <f t="shared" ref="I77:I78" si="3">SUM(G77:H77)</f>
        <v>0</v>
      </c>
      <c r="J77" s="159">
        <v>20000</v>
      </c>
    </row>
    <row r="78" spans="1:13" s="410" customFormat="1" ht="12.95" customHeight="1" x14ac:dyDescent="0.3">
      <c r="A78" s="37"/>
      <c r="B78" s="626"/>
      <c r="C78" s="625" t="s">
        <v>622</v>
      </c>
      <c r="D78" s="627"/>
      <c r="E78" s="411"/>
      <c r="F78" s="426">
        <v>0</v>
      </c>
      <c r="G78" s="159">
        <v>0</v>
      </c>
      <c r="H78" s="159">
        <v>0</v>
      </c>
      <c r="I78" s="159">
        <f t="shared" si="3"/>
        <v>0</v>
      </c>
      <c r="J78" s="159">
        <v>4500</v>
      </c>
    </row>
    <row r="79" spans="1:13" ht="12.95" customHeight="1" x14ac:dyDescent="0.3">
      <c r="A79" s="37"/>
      <c r="B79" s="1028" t="s">
        <v>85</v>
      </c>
      <c r="C79" s="1028"/>
      <c r="D79" s="1029"/>
      <c r="E79" s="156"/>
      <c r="F79" s="17">
        <f>SUM(F70:F78)</f>
        <v>41500</v>
      </c>
      <c r="G79" s="17">
        <f>SUM(G70:G78)</f>
        <v>25000</v>
      </c>
      <c r="H79" s="17">
        <f>SUM(H71:H78)</f>
        <v>80000</v>
      </c>
      <c r="I79" s="17">
        <f>SUM(G79:H79)</f>
        <v>105000</v>
      </c>
      <c r="J79" s="17">
        <f>SUM(J71:J78)</f>
        <v>154500</v>
      </c>
    </row>
    <row r="80" spans="1:13" ht="12.95" customHeight="1" thickBot="1" x14ac:dyDescent="0.35">
      <c r="A80" s="1040" t="s">
        <v>15</v>
      </c>
      <c r="B80" s="1041"/>
      <c r="C80" s="1041"/>
      <c r="D80" s="1042"/>
      <c r="E80" s="29"/>
      <c r="F80" s="150">
        <f>SUM(F36,F68,F79)</f>
        <v>2262177.2800000003</v>
      </c>
      <c r="G80" s="150">
        <f>SUM(G36,G68,G79)</f>
        <v>919901.7</v>
      </c>
      <c r="H80" s="150">
        <f>SUM(H36,H68,H79)</f>
        <v>1663631.3</v>
      </c>
      <c r="I80" s="150">
        <f>SUM(I36,I68,I79)</f>
        <v>2583533</v>
      </c>
      <c r="J80" s="225">
        <f>SUM(J68,J36,J79)</f>
        <v>2362262</v>
      </c>
    </row>
    <row r="81" spans="1:10" s="327" customFormat="1" ht="12.95" customHeight="1" thickTop="1" x14ac:dyDescent="0.3">
      <c r="A81" s="327" t="s">
        <v>27</v>
      </c>
      <c r="E81" s="328" t="s">
        <v>29</v>
      </c>
      <c r="F81" s="329"/>
      <c r="G81" s="329"/>
      <c r="H81" s="329" t="s">
        <v>30</v>
      </c>
      <c r="I81" s="329"/>
      <c r="J81" s="329"/>
    </row>
    <row r="82" spans="1:10" s="327" customFormat="1" ht="12.95" customHeight="1" x14ac:dyDescent="0.3">
      <c r="E82" s="330"/>
      <c r="F82" s="329"/>
      <c r="G82" s="329"/>
      <c r="H82" s="329"/>
      <c r="I82" s="329"/>
      <c r="J82" s="329"/>
    </row>
    <row r="83" spans="1:10" s="327" customFormat="1" ht="12.95" customHeight="1" x14ac:dyDescent="0.3">
      <c r="A83" s="30" t="s">
        <v>27</v>
      </c>
      <c r="B83" s="30"/>
      <c r="C83" s="30"/>
      <c r="D83" s="30"/>
      <c r="E83" s="23" t="s">
        <v>29</v>
      </c>
      <c r="F83" s="47"/>
      <c r="G83" s="47"/>
      <c r="H83" s="39" t="s">
        <v>30</v>
      </c>
      <c r="I83" s="47"/>
      <c r="J83" s="47"/>
    </row>
    <row r="84" spans="1:10" s="327" customFormat="1" ht="12.95" customHeight="1" x14ac:dyDescent="0.25">
      <c r="A84" s="30"/>
      <c r="B84" s="30"/>
      <c r="C84" s="30"/>
      <c r="D84" s="30"/>
      <c r="E84" s="384"/>
      <c r="F84" s="47"/>
      <c r="G84" s="47"/>
      <c r="H84" s="47"/>
      <c r="I84" s="47"/>
      <c r="J84" s="47"/>
    </row>
    <row r="85" spans="1:10" s="327" customFormat="1" ht="14.1" customHeight="1" x14ac:dyDescent="0.25">
      <c r="A85" s="30"/>
      <c r="B85" s="351"/>
      <c r="C85" s="351" t="s">
        <v>365</v>
      </c>
      <c r="D85" s="351"/>
      <c r="E85" s="351"/>
      <c r="F85" s="351" t="s">
        <v>31</v>
      </c>
      <c r="G85" s="351"/>
      <c r="H85" s="352"/>
      <c r="I85" s="351" t="s">
        <v>32</v>
      </c>
      <c r="J85" s="352"/>
    </row>
    <row r="86" spans="1:10" ht="14.1" customHeight="1" x14ac:dyDescent="0.25">
      <c r="A86" s="30"/>
      <c r="B86" s="30"/>
      <c r="C86" s="219" t="s">
        <v>28</v>
      </c>
      <c r="D86" s="30"/>
      <c r="E86" s="384"/>
      <c r="F86" s="219" t="s">
        <v>248</v>
      </c>
      <c r="G86" s="30"/>
      <c r="H86" s="47"/>
      <c r="I86" s="219" t="s">
        <v>287</v>
      </c>
      <c r="J86" s="47"/>
    </row>
  </sheetData>
  <mergeCells count="40">
    <mergeCell ref="A5:J5"/>
    <mergeCell ref="C61:D61"/>
    <mergeCell ref="A80:D80"/>
    <mergeCell ref="A69:D69"/>
    <mergeCell ref="B70:D70"/>
    <mergeCell ref="B79:D79"/>
    <mergeCell ref="C55:D55"/>
    <mergeCell ref="C57:D57"/>
    <mergeCell ref="C58:D58"/>
    <mergeCell ref="B60:D60"/>
    <mergeCell ref="B56:D56"/>
    <mergeCell ref="A6:J6"/>
    <mergeCell ref="A7:J7"/>
    <mergeCell ref="A8:D8"/>
    <mergeCell ref="G9:I9"/>
    <mergeCell ref="J9:J10"/>
    <mergeCell ref="E10:E11"/>
    <mergeCell ref="I10:I11"/>
    <mergeCell ref="A10:D11"/>
    <mergeCell ref="A12:D12"/>
    <mergeCell ref="B50:D50"/>
    <mergeCell ref="G45:I45"/>
    <mergeCell ref="B36:D36"/>
    <mergeCell ref="C34:D34"/>
    <mergeCell ref="A44:D44"/>
    <mergeCell ref="A14:D14"/>
    <mergeCell ref="B15:D15"/>
    <mergeCell ref="C16:D16"/>
    <mergeCell ref="B17:D17"/>
    <mergeCell ref="C18:D18"/>
    <mergeCell ref="C75:D75"/>
    <mergeCell ref="J45:J46"/>
    <mergeCell ref="E46:E47"/>
    <mergeCell ref="I46:I47"/>
    <mergeCell ref="A47:D47"/>
    <mergeCell ref="B52:D52"/>
    <mergeCell ref="B54:D54"/>
    <mergeCell ref="C51:D51"/>
    <mergeCell ref="C53:D53"/>
    <mergeCell ref="A48:D48"/>
  </mergeCells>
  <pageMargins left="1.22" right="0.39370078740157483" top="0.19685039370078741" bottom="0.11811023622047245" header="0" footer="0"/>
  <pageSetup paperSize="1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109"/>
  <sheetViews>
    <sheetView topLeftCell="F58" zoomScale="79" zoomScaleNormal="79" workbookViewId="0">
      <selection activeCell="P86" sqref="P86"/>
    </sheetView>
  </sheetViews>
  <sheetFormatPr defaultColWidth="9.140625" defaultRowHeight="14.1" customHeight="1" x14ac:dyDescent="0.25"/>
  <cols>
    <col min="1" max="1" width="3.28515625" style="38" customWidth="1"/>
    <col min="2" max="2" width="3.5703125" style="38" customWidth="1"/>
    <col min="3" max="3" width="2.85546875" style="38" customWidth="1"/>
    <col min="4" max="4" width="41.28515625" style="38" customWidth="1"/>
    <col min="5" max="5" width="16.140625" style="38" customWidth="1"/>
    <col min="6" max="6" width="16" style="22" customWidth="1"/>
    <col min="7" max="7" width="16.28515625" style="22" customWidth="1"/>
    <col min="8" max="8" width="16" style="22" customWidth="1"/>
    <col min="9" max="9" width="15.85546875" style="22" customWidth="1"/>
    <col min="10" max="10" width="16.140625" style="22" customWidth="1"/>
    <col min="11" max="11" width="10.140625" style="38" customWidth="1"/>
    <col min="12" max="16384" width="9.140625" style="38"/>
  </cols>
  <sheetData>
    <row r="1" spans="1:10" ht="14.1" customHeight="1" x14ac:dyDescent="0.3">
      <c r="J1" s="197"/>
    </row>
    <row r="2" spans="1:10" s="30" customFormat="1" ht="14.1" customHeight="1" x14ac:dyDescent="0.3">
      <c r="B2" s="30" t="s">
        <v>0</v>
      </c>
      <c r="E2" s="384"/>
      <c r="F2" s="47"/>
      <c r="G2" s="47"/>
      <c r="H2" s="47"/>
      <c r="I2" s="47"/>
      <c r="J2" s="47" t="s">
        <v>26</v>
      </c>
    </row>
    <row r="3" spans="1:10" s="30" customFormat="1" ht="14.1" customHeight="1" x14ac:dyDescent="0.3">
      <c r="A3" s="1065" t="s">
        <v>356</v>
      </c>
      <c r="B3" s="1065"/>
      <c r="C3" s="1065"/>
      <c r="D3" s="1065"/>
      <c r="E3" s="1065"/>
      <c r="F3" s="1065"/>
      <c r="G3" s="1065"/>
      <c r="H3" s="1065"/>
      <c r="I3" s="1065"/>
      <c r="J3" s="1065"/>
    </row>
    <row r="4" spans="1:10" ht="14.1" customHeight="1" x14ac:dyDescent="0.3">
      <c r="A4" s="1051" t="s">
        <v>357</v>
      </c>
      <c r="B4" s="1051"/>
      <c r="C4" s="1051"/>
      <c r="D4" s="1051"/>
      <c r="E4" s="1051"/>
      <c r="F4" s="1051"/>
      <c r="G4" s="1051"/>
      <c r="H4" s="1051"/>
      <c r="I4" s="1051"/>
      <c r="J4" s="1051"/>
    </row>
    <row r="5" spans="1:10" ht="14.1" customHeight="1" thickBot="1" x14ac:dyDescent="0.35">
      <c r="A5" s="1082" t="s">
        <v>61</v>
      </c>
      <c r="B5" s="1082"/>
      <c r="C5" s="1082"/>
      <c r="D5" s="1082"/>
      <c r="J5" s="197" t="s">
        <v>218</v>
      </c>
    </row>
    <row r="6" spans="1:10" ht="14.1" customHeight="1" thickBot="1" x14ac:dyDescent="0.3">
      <c r="A6" s="24"/>
      <c r="B6" s="383"/>
      <c r="C6" s="383"/>
      <c r="D6" s="383"/>
      <c r="E6" s="26"/>
      <c r="F6" s="379"/>
      <c r="G6" s="1052" t="s">
        <v>19</v>
      </c>
      <c r="H6" s="1052"/>
      <c r="I6" s="1052"/>
      <c r="J6" s="1025" t="s">
        <v>24</v>
      </c>
    </row>
    <row r="7" spans="1:10" ht="14.1" customHeight="1" x14ac:dyDescent="0.25">
      <c r="A7" s="1056" t="s">
        <v>1</v>
      </c>
      <c r="B7" s="1057"/>
      <c r="C7" s="1057"/>
      <c r="D7" s="1053"/>
      <c r="E7" s="1053" t="s">
        <v>16</v>
      </c>
      <c r="F7" s="380" t="s">
        <v>17</v>
      </c>
      <c r="G7" s="393" t="s">
        <v>373</v>
      </c>
      <c r="H7" s="393" t="s">
        <v>21</v>
      </c>
      <c r="I7" s="1054" t="s">
        <v>22</v>
      </c>
      <c r="J7" s="1026"/>
    </row>
    <row r="8" spans="1:10" ht="14.1" customHeight="1" x14ac:dyDescent="0.25">
      <c r="A8" s="1056"/>
      <c r="B8" s="1057"/>
      <c r="C8" s="1057"/>
      <c r="D8" s="1053"/>
      <c r="E8" s="1053"/>
      <c r="F8" s="380" t="s">
        <v>18</v>
      </c>
      <c r="G8" s="394" t="s">
        <v>18</v>
      </c>
      <c r="H8" s="394" t="s">
        <v>23</v>
      </c>
      <c r="I8" s="1055"/>
      <c r="J8" s="380" t="s">
        <v>25</v>
      </c>
    </row>
    <row r="9" spans="1:10" ht="14.1" customHeight="1" thickBot="1" x14ac:dyDescent="0.35">
      <c r="A9" s="1058" t="s">
        <v>375</v>
      </c>
      <c r="B9" s="1059"/>
      <c r="C9" s="1059"/>
      <c r="D9" s="1060"/>
      <c r="E9" s="395" t="s">
        <v>376</v>
      </c>
      <c r="F9" s="395" t="s">
        <v>377</v>
      </c>
      <c r="G9" s="395" t="s">
        <v>378</v>
      </c>
      <c r="H9" s="395" t="s">
        <v>379</v>
      </c>
      <c r="I9" s="395" t="s">
        <v>380</v>
      </c>
      <c r="J9" s="395" t="s">
        <v>381</v>
      </c>
    </row>
    <row r="10" spans="1:10" ht="14.1" customHeight="1" x14ac:dyDescent="0.3">
      <c r="A10" s="1061" t="s">
        <v>58</v>
      </c>
      <c r="B10" s="1028"/>
      <c r="C10" s="1028"/>
      <c r="D10" s="1029"/>
      <c r="E10" s="284"/>
      <c r="F10" s="14"/>
      <c r="G10" s="14"/>
      <c r="H10" s="14"/>
      <c r="I10" s="14"/>
      <c r="J10" s="14"/>
    </row>
    <row r="11" spans="1:10" ht="14.1" customHeight="1" x14ac:dyDescent="0.3">
      <c r="A11" s="31"/>
      <c r="B11" s="1031" t="s">
        <v>2</v>
      </c>
      <c r="C11" s="1031"/>
      <c r="D11" s="1032"/>
      <c r="E11" s="51" t="s">
        <v>154</v>
      </c>
      <c r="F11" s="14"/>
      <c r="G11" s="14"/>
      <c r="H11" s="14"/>
      <c r="I11" s="14"/>
      <c r="J11" s="14"/>
    </row>
    <row r="12" spans="1:10" ht="14.1" customHeight="1" x14ac:dyDescent="0.3">
      <c r="A12" s="31"/>
      <c r="B12" s="32"/>
      <c r="C12" s="1031" t="s">
        <v>3</v>
      </c>
      <c r="D12" s="1032"/>
      <c r="E12" s="95" t="s">
        <v>74</v>
      </c>
      <c r="F12" s="21">
        <v>1361871.02</v>
      </c>
      <c r="G12" s="21">
        <v>801179.1</v>
      </c>
      <c r="H12" s="21">
        <v>1519776.9</v>
      </c>
      <c r="I12" s="21">
        <f>SUM(G12:H12)</f>
        <v>2320956</v>
      </c>
      <c r="J12" s="21">
        <f>[1]Sheet1!$H$8</f>
        <v>2045076</v>
      </c>
    </row>
    <row r="13" spans="1:10" ht="14.1" customHeight="1" x14ac:dyDescent="0.3">
      <c r="A13" s="31"/>
      <c r="B13" s="1031" t="s">
        <v>4</v>
      </c>
      <c r="C13" s="1031"/>
      <c r="D13" s="1032"/>
      <c r="E13" s="51" t="s">
        <v>155</v>
      </c>
      <c r="F13" s="357">
        <f>SUM(F15:F22)</f>
        <v>429916</v>
      </c>
      <c r="G13" s="357">
        <f>SUM(G14:G22)</f>
        <v>271907</v>
      </c>
      <c r="H13" s="357">
        <f>SUM(H15:H22)</f>
        <v>368923</v>
      </c>
      <c r="I13" s="357">
        <f t="shared" ref="I13:J13" si="0">SUM(I15:I22)</f>
        <v>587830</v>
      </c>
      <c r="J13" s="357">
        <f t="shared" si="0"/>
        <v>552846</v>
      </c>
    </row>
    <row r="14" spans="1:10" ht="14.1" customHeight="1" x14ac:dyDescent="0.3">
      <c r="A14" s="31"/>
      <c r="B14" s="30"/>
      <c r="C14" s="1031" t="s">
        <v>5</v>
      </c>
      <c r="D14" s="1032"/>
      <c r="E14" s="95" t="s">
        <v>75</v>
      </c>
      <c r="F14" s="21">
        <v>96000</v>
      </c>
      <c r="G14" s="21">
        <v>53000</v>
      </c>
      <c r="H14" s="21">
        <v>91000</v>
      </c>
      <c r="I14" s="21">
        <f t="shared" ref="I14:I22" si="1">SUM(G14:H14)</f>
        <v>144000</v>
      </c>
      <c r="J14" s="21">
        <f>[1]Sheet1!H10</f>
        <v>168000</v>
      </c>
    </row>
    <row r="15" spans="1:10" ht="14.1" customHeight="1" x14ac:dyDescent="0.3">
      <c r="A15" s="31"/>
      <c r="B15" s="30"/>
      <c r="C15" s="231" t="s">
        <v>124</v>
      </c>
      <c r="D15" s="232"/>
      <c r="E15" s="235" t="s">
        <v>139</v>
      </c>
      <c r="F15" s="21">
        <v>67500</v>
      </c>
      <c r="G15" s="21">
        <v>33750</v>
      </c>
      <c r="H15" s="21">
        <v>33750</v>
      </c>
      <c r="I15" s="21">
        <f t="shared" si="1"/>
        <v>67500</v>
      </c>
      <c r="J15" s="21">
        <f>[1]Sheet1!H11</f>
        <v>67500</v>
      </c>
    </row>
    <row r="16" spans="1:10" ht="14.1" customHeight="1" x14ac:dyDescent="0.3">
      <c r="A16" s="31"/>
      <c r="B16" s="30"/>
      <c r="C16" s="231" t="s">
        <v>125</v>
      </c>
      <c r="D16" s="232"/>
      <c r="E16" s="235" t="s">
        <v>140</v>
      </c>
      <c r="F16" s="21">
        <v>67500</v>
      </c>
      <c r="G16" s="21">
        <v>33750</v>
      </c>
      <c r="H16" s="21">
        <v>33750</v>
      </c>
      <c r="I16" s="21">
        <f t="shared" si="1"/>
        <v>67500</v>
      </c>
      <c r="J16" s="21">
        <f>[1]Sheet1!H12</f>
        <v>67500</v>
      </c>
    </row>
    <row r="17" spans="1:12" ht="14.1" customHeight="1" x14ac:dyDescent="0.3">
      <c r="A17" s="31"/>
      <c r="B17" s="30"/>
      <c r="C17" s="231" t="s">
        <v>126</v>
      </c>
      <c r="D17" s="232"/>
      <c r="E17" s="235" t="s">
        <v>141</v>
      </c>
      <c r="F17" s="21">
        <v>24000</v>
      </c>
      <c r="G17" s="21">
        <v>24000</v>
      </c>
      <c r="H17" s="21">
        <v>12000</v>
      </c>
      <c r="I17" s="21">
        <f t="shared" si="1"/>
        <v>36000</v>
      </c>
      <c r="J17" s="21">
        <f>[1]Sheet1!H13</f>
        <v>42000</v>
      </c>
    </row>
    <row r="18" spans="1:12" ht="14.1" customHeight="1" x14ac:dyDescent="0.3">
      <c r="A18" s="31"/>
      <c r="B18" s="30"/>
      <c r="C18" s="231" t="s">
        <v>129</v>
      </c>
      <c r="D18" s="232"/>
      <c r="E18" s="235" t="s">
        <v>144</v>
      </c>
      <c r="F18" s="21">
        <v>0</v>
      </c>
      <c r="G18" s="21">
        <v>0</v>
      </c>
      <c r="H18" s="21">
        <v>0</v>
      </c>
      <c r="I18" s="21">
        <f t="shared" si="1"/>
        <v>0</v>
      </c>
      <c r="J18" s="21"/>
    </row>
    <row r="19" spans="1:12" ht="14.1" customHeight="1" x14ac:dyDescent="0.3">
      <c r="A19" s="31"/>
      <c r="B19" s="30"/>
      <c r="C19" s="231" t="s">
        <v>133</v>
      </c>
      <c r="D19" s="232"/>
      <c r="E19" s="235" t="s">
        <v>146</v>
      </c>
      <c r="F19" s="21">
        <v>5000</v>
      </c>
      <c r="G19" s="21">
        <v>0</v>
      </c>
      <c r="H19" s="21">
        <v>0</v>
      </c>
      <c r="I19" s="21">
        <f t="shared" si="1"/>
        <v>0</v>
      </c>
      <c r="J19" s="21">
        <v>0</v>
      </c>
      <c r="L19" s="38" t="s">
        <v>50</v>
      </c>
    </row>
    <row r="20" spans="1:12" ht="14.1" customHeight="1" x14ac:dyDescent="0.3">
      <c r="A20" s="31"/>
      <c r="B20" s="30"/>
      <c r="C20" s="231" t="s">
        <v>132</v>
      </c>
      <c r="D20" s="232"/>
      <c r="E20" s="235" t="s">
        <v>148</v>
      </c>
      <c r="F20" s="21">
        <v>122958</v>
      </c>
      <c r="G20" s="21">
        <v>0</v>
      </c>
      <c r="H20" s="21">
        <v>193415</v>
      </c>
      <c r="I20" s="21">
        <f t="shared" si="1"/>
        <v>193415</v>
      </c>
      <c r="J20" s="21">
        <f>[1]Sheet1!H21</f>
        <v>170423</v>
      </c>
    </row>
    <row r="21" spans="1:12" ht="14.1" customHeight="1" x14ac:dyDescent="0.3">
      <c r="A21" s="31"/>
      <c r="B21" s="30"/>
      <c r="C21" s="231" t="s">
        <v>226</v>
      </c>
      <c r="D21" s="232"/>
      <c r="E21" s="235" t="s">
        <v>148</v>
      </c>
      <c r="F21" s="21">
        <v>122958</v>
      </c>
      <c r="G21" s="21">
        <v>127407</v>
      </c>
      <c r="H21" s="21">
        <v>66008</v>
      </c>
      <c r="I21" s="21">
        <f t="shared" si="1"/>
        <v>193415</v>
      </c>
      <c r="J21" s="21">
        <f>[1]Sheet1!H22</f>
        <v>170423</v>
      </c>
    </row>
    <row r="22" spans="1:12" ht="14.1" customHeight="1" x14ac:dyDescent="0.3">
      <c r="A22" s="31"/>
      <c r="B22" s="30"/>
      <c r="C22" s="231" t="s">
        <v>134</v>
      </c>
      <c r="D22" s="232"/>
      <c r="E22" s="235" t="s">
        <v>149</v>
      </c>
      <c r="F22" s="21">
        <v>20000</v>
      </c>
      <c r="G22" s="21">
        <v>0</v>
      </c>
      <c r="H22" s="21">
        <v>30000</v>
      </c>
      <c r="I22" s="21">
        <f t="shared" si="1"/>
        <v>30000</v>
      </c>
      <c r="J22" s="21">
        <f>[1]Sheet1!H23</f>
        <v>35000</v>
      </c>
    </row>
    <row r="23" spans="1:12" ht="14.1" customHeight="1" x14ac:dyDescent="0.3">
      <c r="A23" s="31"/>
      <c r="B23" s="32" t="s">
        <v>56</v>
      </c>
      <c r="C23" s="32"/>
      <c r="D23" s="33"/>
      <c r="E23" s="51" t="s">
        <v>150</v>
      </c>
      <c r="F23" s="358">
        <f>SUM(F24:F27)</f>
        <v>209363.02</v>
      </c>
      <c r="G23" s="358">
        <f>SUM(G24:G27)</f>
        <v>97180.800000000003</v>
      </c>
      <c r="H23" s="358">
        <f>SUM(H24:H27)</f>
        <v>264338.19999999995</v>
      </c>
      <c r="I23" s="358">
        <f t="shared" ref="I23:J23" si="2">SUM(I24:I27)</f>
        <v>361519</v>
      </c>
      <c r="J23" s="358">
        <f t="shared" si="2"/>
        <v>307389</v>
      </c>
    </row>
    <row r="24" spans="1:12" ht="14.1" customHeight="1" x14ac:dyDescent="0.3">
      <c r="A24" s="31"/>
      <c r="B24" s="30"/>
      <c r="C24" s="80" t="s">
        <v>135</v>
      </c>
      <c r="D24" s="78"/>
      <c r="E24" s="51" t="s">
        <v>151</v>
      </c>
      <c r="F24" s="21">
        <v>177262.07999999999</v>
      </c>
      <c r="G24" s="21">
        <v>79089.100000000006</v>
      </c>
      <c r="H24" s="21">
        <v>199428.9</v>
      </c>
      <c r="I24" s="14">
        <f>SUM(G24:H24)</f>
        <v>278518</v>
      </c>
      <c r="J24" s="14">
        <f>[1]Sheet1!H25</f>
        <v>245412</v>
      </c>
    </row>
    <row r="25" spans="1:12" ht="14.1" customHeight="1" x14ac:dyDescent="0.3">
      <c r="A25" s="31"/>
      <c r="B25" s="30"/>
      <c r="C25" s="80" t="s">
        <v>136</v>
      </c>
      <c r="D25" s="78"/>
      <c r="E25" s="51" t="s">
        <v>152</v>
      </c>
      <c r="F25" s="21">
        <v>7200</v>
      </c>
      <c r="G25" s="21">
        <v>4050</v>
      </c>
      <c r="H25" s="21">
        <v>6750</v>
      </c>
      <c r="I25" s="14">
        <f>SUM(G25:H25)</f>
        <v>10800</v>
      </c>
      <c r="J25" s="14">
        <f>[1]Sheet1!H26</f>
        <v>12600</v>
      </c>
    </row>
    <row r="26" spans="1:12" ht="14.1" customHeight="1" x14ac:dyDescent="0.3">
      <c r="A26" s="31"/>
      <c r="B26" s="30"/>
      <c r="C26" s="80" t="s">
        <v>137</v>
      </c>
      <c r="D26" s="78"/>
      <c r="E26" s="51" t="s">
        <v>156</v>
      </c>
      <c r="F26" s="21">
        <v>20101.07</v>
      </c>
      <c r="G26" s="21">
        <v>11368.3</v>
      </c>
      <c r="H26" s="21">
        <v>53632.7</v>
      </c>
      <c r="I26" s="14">
        <f>SUM(G26:H26)</f>
        <v>65001</v>
      </c>
      <c r="J26" s="14">
        <f>[1]Sheet1!H27</f>
        <v>40977</v>
      </c>
    </row>
    <row r="27" spans="1:12" ht="14.1" customHeight="1" x14ac:dyDescent="0.3">
      <c r="A27" s="31"/>
      <c r="B27" s="30"/>
      <c r="C27" s="80" t="s">
        <v>138</v>
      </c>
      <c r="D27" s="78"/>
      <c r="E27" s="51" t="s">
        <v>153</v>
      </c>
      <c r="F27" s="21">
        <v>4799.87</v>
      </c>
      <c r="G27" s="21">
        <v>2673.4</v>
      </c>
      <c r="H27" s="21">
        <v>4526.6000000000004</v>
      </c>
      <c r="I27" s="14">
        <f>SUM(G27:H27)</f>
        <v>7200</v>
      </c>
      <c r="J27" s="14">
        <f>[1]Sheet1!H28</f>
        <v>8400</v>
      </c>
    </row>
    <row r="28" spans="1:12" ht="14.1" customHeight="1" x14ac:dyDescent="0.3">
      <c r="A28" s="31"/>
      <c r="B28" s="93" t="s">
        <v>6</v>
      </c>
      <c r="C28" s="92"/>
      <c r="E28" s="51" t="s">
        <v>157</v>
      </c>
      <c r="F28" s="14"/>
      <c r="G28" s="14"/>
      <c r="H28" s="14"/>
      <c r="I28" s="14"/>
      <c r="J28" s="14"/>
    </row>
    <row r="29" spans="1:12" ht="14.1" customHeight="1" x14ac:dyDescent="0.3">
      <c r="A29" s="31"/>
      <c r="B29" s="32"/>
      <c r="C29" s="94" t="s">
        <v>6</v>
      </c>
      <c r="D29" s="92"/>
      <c r="E29" s="51" t="s">
        <v>153</v>
      </c>
      <c r="F29" s="358">
        <f>SUM(F30:F32)</f>
        <v>1144339.53</v>
      </c>
      <c r="G29" s="357"/>
      <c r="H29" s="357"/>
      <c r="I29" s="357"/>
      <c r="J29" s="357"/>
    </row>
    <row r="30" spans="1:12" ht="14.1" customHeight="1" x14ac:dyDescent="0.3">
      <c r="A30" s="31"/>
      <c r="B30" s="32"/>
      <c r="C30" s="1045" t="s">
        <v>234</v>
      </c>
      <c r="D30" s="1046"/>
      <c r="E30" s="51"/>
      <c r="F30" s="21">
        <v>20000</v>
      </c>
      <c r="G30" s="21">
        <v>0</v>
      </c>
      <c r="H30" s="21">
        <v>30000</v>
      </c>
      <c r="I30" s="21">
        <v>30000</v>
      </c>
      <c r="J30" s="21">
        <f>[1]Sheet1!$H$31</f>
        <v>35000</v>
      </c>
    </row>
    <row r="31" spans="1:12" ht="14.1" customHeight="1" x14ac:dyDescent="0.3">
      <c r="A31" s="31"/>
      <c r="B31" s="32"/>
      <c r="C31" s="248" t="s">
        <v>293</v>
      </c>
      <c r="D31" s="247"/>
      <c r="E31" s="51"/>
      <c r="F31" s="21">
        <v>967482.3</v>
      </c>
      <c r="G31" s="21">
        <v>0</v>
      </c>
      <c r="H31" s="21">
        <v>0</v>
      </c>
      <c r="I31" s="21">
        <f>SUM(G31:H31)</f>
        <v>0</v>
      </c>
      <c r="J31" s="21">
        <v>0</v>
      </c>
    </row>
    <row r="32" spans="1:12" s="410" customFormat="1" ht="14.1" customHeight="1" x14ac:dyDescent="0.3">
      <c r="A32" s="31"/>
      <c r="B32" s="32"/>
      <c r="C32" s="594" t="s">
        <v>609</v>
      </c>
      <c r="D32" s="595"/>
      <c r="E32" s="411"/>
      <c r="F32" s="21">
        <v>156857.23000000001</v>
      </c>
      <c r="G32" s="21">
        <v>0</v>
      </c>
      <c r="H32" s="21">
        <v>0</v>
      </c>
      <c r="I32" s="21">
        <v>0</v>
      </c>
      <c r="J32" s="21">
        <v>0</v>
      </c>
    </row>
    <row r="33" spans="1:10" ht="14.1" customHeight="1" x14ac:dyDescent="0.3">
      <c r="A33" s="31"/>
      <c r="B33" s="1028" t="s">
        <v>83</v>
      </c>
      <c r="C33" s="1028"/>
      <c r="D33" s="1029"/>
      <c r="E33" s="83"/>
      <c r="F33" s="17">
        <f>SUM(F12,F13,F14,F23,F29)</f>
        <v>3241489.5700000003</v>
      </c>
      <c r="G33" s="17">
        <f>SUM(G12,G13,G23,G30)</f>
        <v>1170266.9000000001</v>
      </c>
      <c r="H33" s="17">
        <f>SUM(H12,H13,H14,H23,H30)</f>
        <v>2274038.0999999996</v>
      </c>
      <c r="I33" s="17">
        <f>SUM(I12,I13,I14,I23,I30)</f>
        <v>3444305</v>
      </c>
      <c r="J33" s="17">
        <f>SUM(J12,J14,J15,J16,J17,J20,J21,J22,J24,J25,J26,J27,J30,J19)</f>
        <v>3108311</v>
      </c>
    </row>
    <row r="34" spans="1:10" s="19" customFormat="1" ht="14.1" customHeight="1" x14ac:dyDescent="0.3">
      <c r="A34" s="184"/>
      <c r="B34" s="54"/>
      <c r="C34" s="54"/>
      <c r="D34" s="54"/>
      <c r="E34" s="28"/>
      <c r="F34" s="194"/>
      <c r="G34" s="194" t="s">
        <v>50</v>
      </c>
      <c r="H34" s="194"/>
      <c r="I34" s="194"/>
      <c r="J34" s="194"/>
    </row>
    <row r="35" spans="1:10" s="19" customFormat="1" ht="14.1" customHeight="1" x14ac:dyDescent="0.3">
      <c r="A35" s="32"/>
      <c r="B35" s="259"/>
      <c r="C35" s="259"/>
      <c r="D35" s="259"/>
      <c r="E35" s="265"/>
      <c r="F35" s="57"/>
      <c r="G35" s="57"/>
      <c r="H35" s="57"/>
      <c r="I35" s="57"/>
      <c r="J35" s="57"/>
    </row>
    <row r="36" spans="1:10" s="19" customFormat="1" ht="14.1" customHeight="1" x14ac:dyDescent="0.3">
      <c r="A36" s="32"/>
      <c r="B36" s="462"/>
      <c r="C36" s="462"/>
      <c r="D36" s="462"/>
      <c r="E36" s="463"/>
      <c r="F36" s="57"/>
      <c r="G36" s="57"/>
      <c r="H36" s="57"/>
      <c r="I36" s="57"/>
      <c r="J36" s="57"/>
    </row>
    <row r="37" spans="1:10" s="19" customFormat="1" ht="14.1" customHeight="1" x14ac:dyDescent="0.3">
      <c r="A37" s="32"/>
      <c r="B37" s="462"/>
      <c r="C37" s="462"/>
      <c r="D37" s="462"/>
      <c r="E37" s="463"/>
      <c r="F37" s="57"/>
      <c r="G37" s="57"/>
      <c r="H37" s="57"/>
      <c r="I37" s="57"/>
      <c r="J37" s="57"/>
    </row>
    <row r="38" spans="1:10" s="19" customFormat="1" ht="14.1" customHeight="1" x14ac:dyDescent="0.3">
      <c r="A38" s="32"/>
      <c r="B38" s="259"/>
      <c r="C38" s="259"/>
      <c r="D38" s="259"/>
      <c r="E38" s="265"/>
      <c r="F38" s="57"/>
      <c r="G38" s="57"/>
      <c r="H38" s="57"/>
      <c r="I38" s="57"/>
    </row>
    <row r="39" spans="1:10" s="19" customFormat="1" ht="14.1" customHeight="1" x14ac:dyDescent="0.3">
      <c r="A39" s="32"/>
      <c r="B39" s="462"/>
      <c r="C39" s="462"/>
      <c r="D39" s="462"/>
      <c r="E39" s="463"/>
      <c r="F39" s="57"/>
      <c r="G39" s="57"/>
      <c r="H39" s="57"/>
      <c r="I39" s="57"/>
    </row>
    <row r="40" spans="1:10" s="19" customFormat="1" ht="14.1" customHeight="1" x14ac:dyDescent="0.3">
      <c r="A40" s="32"/>
      <c r="B40" s="462"/>
      <c r="C40" s="462"/>
      <c r="D40" s="462"/>
      <c r="E40" s="463"/>
      <c r="F40" s="57"/>
      <c r="G40" s="57"/>
      <c r="H40" s="57"/>
      <c r="I40" s="57"/>
    </row>
    <row r="41" spans="1:10" s="19" customFormat="1" ht="14.1" customHeight="1" x14ac:dyDescent="0.3">
      <c r="A41" s="32"/>
      <c r="B41" s="462"/>
      <c r="C41" s="462"/>
      <c r="D41" s="462"/>
      <c r="E41" s="463"/>
      <c r="F41" s="57"/>
      <c r="G41" s="57"/>
      <c r="H41" s="57"/>
      <c r="I41" s="57"/>
    </row>
    <row r="42" spans="1:10" s="19" customFormat="1" ht="14.1" customHeight="1" x14ac:dyDescent="0.3">
      <c r="A42" s="32"/>
      <c r="B42" s="259"/>
      <c r="C42" s="259"/>
      <c r="D42" s="259"/>
      <c r="E42" s="265"/>
      <c r="F42" s="57" t="s">
        <v>53</v>
      </c>
      <c r="G42" s="57"/>
      <c r="H42" s="57"/>
      <c r="I42" s="57"/>
      <c r="J42" s="57"/>
    </row>
    <row r="43" spans="1:10" s="19" customFormat="1" ht="14.1" customHeight="1" x14ac:dyDescent="0.3">
      <c r="A43" s="1082" t="s">
        <v>61</v>
      </c>
      <c r="B43" s="1082"/>
      <c r="C43" s="1082"/>
      <c r="D43" s="1082"/>
      <c r="E43" s="171"/>
      <c r="F43" s="57"/>
      <c r="G43" s="57"/>
      <c r="H43" s="57"/>
      <c r="I43" s="57"/>
      <c r="J43" s="197" t="s">
        <v>217</v>
      </c>
    </row>
    <row r="44" spans="1:10" ht="10.9" customHeight="1" x14ac:dyDescent="0.25">
      <c r="A44" s="40"/>
      <c r="B44" s="28"/>
      <c r="C44" s="28"/>
      <c r="D44" s="41"/>
      <c r="E44" s="270"/>
      <c r="F44" s="266"/>
      <c r="G44" s="1073" t="s">
        <v>19</v>
      </c>
      <c r="H44" s="1073"/>
      <c r="I44" s="1073"/>
      <c r="J44" s="1074" t="s">
        <v>24</v>
      </c>
    </row>
    <row r="45" spans="1:10" ht="10.9" customHeight="1" x14ac:dyDescent="0.25">
      <c r="A45" s="268"/>
      <c r="B45" s="265"/>
      <c r="C45" s="265"/>
      <c r="D45" s="269"/>
      <c r="E45" s="1076" t="s">
        <v>16</v>
      </c>
      <c r="F45" s="267" t="s">
        <v>17</v>
      </c>
      <c r="G45" s="267" t="s">
        <v>20</v>
      </c>
      <c r="H45" s="267" t="s">
        <v>21</v>
      </c>
      <c r="I45" s="1077" t="s">
        <v>22</v>
      </c>
      <c r="J45" s="1075"/>
    </row>
    <row r="46" spans="1:10" ht="10.9" customHeight="1" x14ac:dyDescent="0.25">
      <c r="A46" s="1079" t="s">
        <v>1</v>
      </c>
      <c r="B46" s="1037"/>
      <c r="C46" s="1037"/>
      <c r="D46" s="1080"/>
      <c r="E46" s="1076"/>
      <c r="F46" s="267" t="s">
        <v>18</v>
      </c>
      <c r="G46" s="267" t="s">
        <v>18</v>
      </c>
      <c r="H46" s="267" t="s">
        <v>23</v>
      </c>
      <c r="I46" s="1078"/>
      <c r="J46" s="267" t="s">
        <v>25</v>
      </c>
    </row>
    <row r="47" spans="1:10" ht="10.9" customHeight="1" x14ac:dyDescent="0.3">
      <c r="A47" s="1070">
        <v>1</v>
      </c>
      <c r="B47" s="1071"/>
      <c r="C47" s="1071"/>
      <c r="D47" s="1072"/>
      <c r="E47" s="29">
        <v>2</v>
      </c>
      <c r="F47" s="87">
        <v>3</v>
      </c>
      <c r="G47" s="87">
        <v>4</v>
      </c>
      <c r="H47" s="87">
        <v>5</v>
      </c>
      <c r="I47" s="87">
        <v>6</v>
      </c>
      <c r="J47" s="87">
        <v>7</v>
      </c>
    </row>
    <row r="48" spans="1:10" ht="10.9" customHeight="1" x14ac:dyDescent="0.3">
      <c r="A48" s="188" t="s">
        <v>7</v>
      </c>
      <c r="B48" s="58"/>
      <c r="C48" s="45"/>
      <c r="D48" s="195"/>
      <c r="E48" s="173"/>
      <c r="F48" s="16"/>
      <c r="G48" s="16"/>
      <c r="H48" s="16"/>
      <c r="I48" s="16"/>
      <c r="J48" s="16"/>
    </row>
    <row r="49" spans="1:10" ht="10.9" customHeight="1" x14ac:dyDescent="0.3">
      <c r="A49" s="11"/>
      <c r="B49" s="1030" t="s">
        <v>8</v>
      </c>
      <c r="C49" s="1031"/>
      <c r="D49" s="1032"/>
      <c r="E49" s="51" t="s">
        <v>117</v>
      </c>
      <c r="F49" s="14"/>
      <c r="G49" s="14"/>
      <c r="H49" s="14"/>
      <c r="I49" s="14"/>
      <c r="J49" s="14"/>
    </row>
    <row r="50" spans="1:10" ht="10.9" customHeight="1" x14ac:dyDescent="0.3">
      <c r="A50" s="11"/>
      <c r="B50" s="96"/>
      <c r="C50" s="1045" t="s">
        <v>8</v>
      </c>
      <c r="D50" s="1032"/>
      <c r="E50" s="51" t="s">
        <v>110</v>
      </c>
      <c r="F50" s="14">
        <v>39050</v>
      </c>
      <c r="G50" s="14">
        <v>34640</v>
      </c>
      <c r="H50" s="14">
        <v>215360</v>
      </c>
      <c r="I50" s="14">
        <f>SUM(G50:H50)</f>
        <v>250000</v>
      </c>
      <c r="J50" s="14">
        <v>300000</v>
      </c>
    </row>
    <row r="51" spans="1:10" s="410" customFormat="1" ht="10.9" customHeight="1" x14ac:dyDescent="0.3">
      <c r="A51" s="407"/>
      <c r="B51" s="535"/>
      <c r="C51" s="537" t="s">
        <v>504</v>
      </c>
      <c r="D51" s="536"/>
      <c r="E51" s="411" t="s">
        <v>571</v>
      </c>
      <c r="F51" s="14"/>
      <c r="G51" s="14">
        <v>4900</v>
      </c>
      <c r="H51" s="14">
        <v>175100</v>
      </c>
      <c r="I51" s="14">
        <f>SUM(G51:H51)</f>
        <v>180000</v>
      </c>
      <c r="J51" s="14">
        <v>220000</v>
      </c>
    </row>
    <row r="52" spans="1:10" ht="10.9" customHeight="1" x14ac:dyDescent="0.3">
      <c r="A52" s="11"/>
      <c r="B52" s="1030" t="s">
        <v>9</v>
      </c>
      <c r="C52" s="1031"/>
      <c r="D52" s="1032"/>
      <c r="E52" s="51" t="s">
        <v>118</v>
      </c>
      <c r="F52" s="14" t="s">
        <v>50</v>
      </c>
      <c r="G52" s="14"/>
      <c r="H52" s="14"/>
      <c r="I52" s="14"/>
      <c r="J52" s="14"/>
    </row>
    <row r="53" spans="1:10" ht="10.9" customHeight="1" x14ac:dyDescent="0.3">
      <c r="A53" s="11"/>
      <c r="B53" s="69"/>
      <c r="C53" s="1030" t="s">
        <v>46</v>
      </c>
      <c r="D53" s="1032"/>
      <c r="E53" s="51" t="s">
        <v>111</v>
      </c>
      <c r="F53" s="14">
        <v>0</v>
      </c>
      <c r="G53" s="14">
        <v>0</v>
      </c>
      <c r="H53" s="14">
        <v>250000</v>
      </c>
      <c r="I53" s="14">
        <f>SUM(G53:H53)</f>
        <v>250000</v>
      </c>
      <c r="J53" s="14">
        <v>300000</v>
      </c>
    </row>
    <row r="54" spans="1:10" s="218" customFormat="1" ht="10.9" customHeight="1" x14ac:dyDescent="0.3">
      <c r="A54" s="215"/>
      <c r="B54" s="790"/>
      <c r="C54" s="790" t="s">
        <v>894</v>
      </c>
      <c r="D54" s="791"/>
      <c r="E54" s="217" t="s">
        <v>895</v>
      </c>
      <c r="F54" s="159">
        <v>0</v>
      </c>
      <c r="G54" s="159">
        <v>0</v>
      </c>
      <c r="H54" s="159">
        <v>0</v>
      </c>
      <c r="I54" s="14">
        <f>SUM(G54:H54)</f>
        <v>0</v>
      </c>
      <c r="J54" s="159">
        <v>120000</v>
      </c>
    </row>
    <row r="55" spans="1:10" ht="10.9" customHeight="1" x14ac:dyDescent="0.3">
      <c r="A55" s="11"/>
      <c r="B55" s="1030" t="s">
        <v>10</v>
      </c>
      <c r="C55" s="1031"/>
      <c r="D55" s="1032"/>
      <c r="E55" s="51" t="s">
        <v>119</v>
      </c>
      <c r="F55" s="14"/>
      <c r="G55" s="14"/>
      <c r="H55" s="14"/>
      <c r="I55" s="14"/>
      <c r="J55" s="14" t="s">
        <v>50</v>
      </c>
    </row>
    <row r="56" spans="1:10" ht="10.9" customHeight="1" x14ac:dyDescent="0.3">
      <c r="A56" s="11"/>
      <c r="B56" s="69"/>
      <c r="C56" s="1030" t="s">
        <v>34</v>
      </c>
      <c r="D56" s="1032"/>
      <c r="E56" s="51" t="s">
        <v>112</v>
      </c>
      <c r="F56" s="14">
        <v>99544.57</v>
      </c>
      <c r="G56" s="14">
        <v>33336</v>
      </c>
      <c r="H56" s="14">
        <v>36664</v>
      </c>
      <c r="I56" s="14">
        <f t="shared" ref="I56:I62" si="3">SUM(G56:H56)</f>
        <v>70000</v>
      </c>
      <c r="J56" s="14">
        <v>90000</v>
      </c>
    </row>
    <row r="57" spans="1:10" s="410" customFormat="1" ht="10.9" customHeight="1" x14ac:dyDescent="0.3">
      <c r="A57" s="407"/>
      <c r="B57" s="535"/>
      <c r="C57" s="535" t="s">
        <v>451</v>
      </c>
      <c r="D57" s="536"/>
      <c r="E57" s="411" t="s">
        <v>478</v>
      </c>
      <c r="F57" s="14"/>
      <c r="G57" s="14">
        <v>8046</v>
      </c>
      <c r="H57" s="14">
        <v>67746</v>
      </c>
      <c r="I57" s="14">
        <f t="shared" si="3"/>
        <v>75792</v>
      </c>
      <c r="J57" s="14">
        <v>85000</v>
      </c>
    </row>
    <row r="58" spans="1:10" s="410" customFormat="1" ht="10.9" customHeight="1" x14ac:dyDescent="0.3">
      <c r="A58" s="407"/>
      <c r="B58" s="628"/>
      <c r="C58" s="628" t="s">
        <v>623</v>
      </c>
      <c r="D58" s="630"/>
      <c r="E58" s="411" t="s">
        <v>113</v>
      </c>
      <c r="F58" s="14">
        <v>0</v>
      </c>
      <c r="G58" s="14">
        <v>0</v>
      </c>
      <c r="H58" s="14">
        <v>0</v>
      </c>
      <c r="I58" s="14">
        <f t="shared" si="3"/>
        <v>0</v>
      </c>
      <c r="J58" s="14">
        <v>150000</v>
      </c>
    </row>
    <row r="59" spans="1:10" ht="10.9" customHeight="1" x14ac:dyDescent="0.3">
      <c r="A59" s="11"/>
      <c r="B59" s="1030" t="s">
        <v>69</v>
      </c>
      <c r="C59" s="1031"/>
      <c r="D59" s="1032"/>
      <c r="E59" s="51" t="s">
        <v>121</v>
      </c>
      <c r="F59" s="358">
        <f>SUM(F60:F61)</f>
        <v>58890.84</v>
      </c>
      <c r="G59" s="358">
        <f>SUM(G60:G62)</f>
        <v>39367.1</v>
      </c>
      <c r="H59" s="358">
        <f>SUM(H60:H61)</f>
        <v>29424.9</v>
      </c>
      <c r="I59" s="358">
        <f t="shared" si="3"/>
        <v>68792</v>
      </c>
      <c r="J59" s="358" t="s">
        <v>50</v>
      </c>
    </row>
    <row r="60" spans="1:10" ht="10.9" customHeight="1" x14ac:dyDescent="0.3">
      <c r="A60" s="11"/>
      <c r="B60" s="69"/>
      <c r="C60" s="1030" t="s">
        <v>95</v>
      </c>
      <c r="D60" s="1032"/>
      <c r="E60" s="51" t="s">
        <v>115</v>
      </c>
      <c r="F60" s="21">
        <v>32682.84</v>
      </c>
      <c r="G60" s="21">
        <v>16822.099999999999</v>
      </c>
      <c r="H60" s="21">
        <v>24777.9</v>
      </c>
      <c r="I60" s="21">
        <f t="shared" si="3"/>
        <v>41600</v>
      </c>
      <c r="J60" s="21">
        <v>41600</v>
      </c>
    </row>
    <row r="61" spans="1:10" ht="10.9" customHeight="1" x14ac:dyDescent="0.3">
      <c r="A61" s="11"/>
      <c r="B61" s="69"/>
      <c r="C61" s="1030" t="s">
        <v>108</v>
      </c>
      <c r="D61" s="1032"/>
      <c r="E61" s="51" t="s">
        <v>116</v>
      </c>
      <c r="F61" s="21">
        <v>26208</v>
      </c>
      <c r="G61" s="21">
        <v>19545</v>
      </c>
      <c r="H61" s="21">
        <v>4647</v>
      </c>
      <c r="I61" s="21">
        <f t="shared" si="3"/>
        <v>24192</v>
      </c>
      <c r="J61" s="21">
        <v>24192</v>
      </c>
    </row>
    <row r="62" spans="1:10" s="410" customFormat="1" ht="10.9" customHeight="1" x14ac:dyDescent="0.3">
      <c r="A62" s="407"/>
      <c r="B62" s="535"/>
      <c r="C62" s="535" t="s">
        <v>505</v>
      </c>
      <c r="D62" s="536"/>
      <c r="E62" s="411" t="s">
        <v>482</v>
      </c>
      <c r="F62" s="21"/>
      <c r="G62" s="21">
        <v>3000</v>
      </c>
      <c r="H62" s="21">
        <v>15000</v>
      </c>
      <c r="I62" s="21">
        <f t="shared" si="3"/>
        <v>18000</v>
      </c>
      <c r="J62" s="21">
        <v>18000</v>
      </c>
    </row>
    <row r="63" spans="1:10" s="410" customFormat="1" ht="10.9" customHeight="1" x14ac:dyDescent="0.3">
      <c r="A63" s="407"/>
      <c r="B63" s="628"/>
      <c r="C63" s="628" t="s">
        <v>624</v>
      </c>
      <c r="D63" s="630"/>
      <c r="E63" s="411" t="s">
        <v>851</v>
      </c>
      <c r="F63" s="21"/>
      <c r="G63" s="21"/>
      <c r="H63" s="21"/>
      <c r="I63" s="21"/>
      <c r="J63" s="21">
        <v>18000</v>
      </c>
    </row>
    <row r="64" spans="1:10" ht="10.9" customHeight="1" x14ac:dyDescent="0.3">
      <c r="A64" s="11"/>
      <c r="B64" s="1030" t="s">
        <v>13</v>
      </c>
      <c r="C64" s="1030"/>
      <c r="D64" s="1046"/>
      <c r="E64" s="51" t="s">
        <v>162</v>
      </c>
      <c r="F64" s="14"/>
      <c r="G64" s="14"/>
      <c r="H64" s="14"/>
      <c r="I64" s="14"/>
      <c r="J64" s="14" t="s">
        <v>50</v>
      </c>
    </row>
    <row r="65" spans="1:10" ht="10.9" customHeight="1" x14ac:dyDescent="0.3">
      <c r="A65" s="11"/>
      <c r="B65" s="69"/>
      <c r="C65" s="1045" t="s">
        <v>109</v>
      </c>
      <c r="D65" s="1032"/>
      <c r="E65" s="51" t="s">
        <v>164</v>
      </c>
      <c r="F65" s="14">
        <v>20360</v>
      </c>
      <c r="G65" s="14">
        <v>0</v>
      </c>
      <c r="H65" s="14">
        <v>10000</v>
      </c>
      <c r="I65" s="14">
        <f>SUM(G65:H65)</f>
        <v>10000</v>
      </c>
      <c r="J65" s="14">
        <v>111000</v>
      </c>
    </row>
    <row r="66" spans="1:10" s="410" customFormat="1" ht="10.9" customHeight="1" x14ac:dyDescent="0.3">
      <c r="A66" s="407"/>
      <c r="B66" s="528"/>
      <c r="C66" s="530" t="s">
        <v>439</v>
      </c>
      <c r="D66" s="529"/>
      <c r="E66" s="411" t="s">
        <v>163</v>
      </c>
      <c r="F66" s="14">
        <v>3000</v>
      </c>
      <c r="G66" s="14">
        <v>0</v>
      </c>
      <c r="H66" s="14">
        <v>0</v>
      </c>
      <c r="I66" s="14">
        <f>SUM(G66:H66)</f>
        <v>0</v>
      </c>
      <c r="J66" s="14">
        <v>50000</v>
      </c>
    </row>
    <row r="67" spans="1:10" ht="10.9" customHeight="1" x14ac:dyDescent="0.3">
      <c r="A67" s="11"/>
      <c r="B67" s="1030" t="s">
        <v>71</v>
      </c>
      <c r="C67" s="1030"/>
      <c r="D67" s="1046"/>
      <c r="E67" s="51" t="s">
        <v>168</v>
      </c>
      <c r="F67" s="14"/>
      <c r="G67" s="14"/>
      <c r="H67" s="14"/>
      <c r="I67" s="14"/>
      <c r="J67" s="14"/>
    </row>
    <row r="68" spans="1:10" s="410" customFormat="1" ht="10.9" customHeight="1" x14ac:dyDescent="0.3">
      <c r="A68" s="407"/>
      <c r="B68" s="437"/>
      <c r="C68" s="437" t="s">
        <v>37</v>
      </c>
      <c r="D68" s="439"/>
      <c r="E68" s="411" t="s">
        <v>175</v>
      </c>
      <c r="F68" s="14">
        <v>353446.59</v>
      </c>
      <c r="G68" s="14">
        <v>0</v>
      </c>
      <c r="H68" s="14">
        <v>0</v>
      </c>
      <c r="I68" s="14">
        <v>0</v>
      </c>
      <c r="J68" s="14">
        <v>0</v>
      </c>
    </row>
    <row r="69" spans="1:10" ht="10.9" customHeight="1" x14ac:dyDescent="0.3">
      <c r="A69" s="11"/>
      <c r="B69" s="96"/>
      <c r="C69" s="1043" t="s">
        <v>344</v>
      </c>
      <c r="D69" s="1044"/>
      <c r="E69" s="51" t="s">
        <v>345</v>
      </c>
      <c r="F69" s="14">
        <v>0</v>
      </c>
      <c r="G69" s="14">
        <v>0</v>
      </c>
      <c r="H69" s="14">
        <v>60000</v>
      </c>
      <c r="I69" s="14">
        <f>SUM(G69:H69)</f>
        <v>60000</v>
      </c>
      <c r="J69" s="14">
        <v>60000</v>
      </c>
    </row>
    <row r="70" spans="1:10" ht="10.9" customHeight="1" x14ac:dyDescent="0.3">
      <c r="A70" s="11"/>
      <c r="B70" s="1028" t="s">
        <v>84</v>
      </c>
      <c r="C70" s="1028"/>
      <c r="D70" s="1029"/>
      <c r="E70" s="71"/>
      <c r="F70" s="198">
        <f>SUM(F50,F56,F60,F61,F65,F66,F68)</f>
        <v>574292</v>
      </c>
      <c r="G70" s="198">
        <f>SUM(G50,G51,G53,G56,G57,G60,G61,G62)</f>
        <v>120289.1</v>
      </c>
      <c r="H70" s="198">
        <f>SUM(H50,H51,H53,H56,H57,H60,H61,H62,H65,H66)</f>
        <v>799294.9</v>
      </c>
      <c r="I70" s="198">
        <f>SUM(I50,I51,I53,I56,I57,I60,I61,I62,I65,I66,I69)</f>
        <v>979584</v>
      </c>
      <c r="J70" s="198">
        <f>SUM(J50:J69)</f>
        <v>1587792</v>
      </c>
    </row>
    <row r="71" spans="1:10" s="30" customFormat="1" ht="10.9" customHeight="1" x14ac:dyDescent="0.3">
      <c r="A71" s="1061" t="s">
        <v>14</v>
      </c>
      <c r="B71" s="1028"/>
      <c r="C71" s="1028"/>
      <c r="D71" s="1029"/>
      <c r="E71" s="71"/>
      <c r="F71" s="36"/>
      <c r="G71" s="36"/>
      <c r="H71" s="36"/>
      <c r="I71" s="36"/>
      <c r="J71" s="36"/>
    </row>
    <row r="72" spans="1:10" s="30" customFormat="1" ht="10.9" customHeight="1" x14ac:dyDescent="0.3">
      <c r="A72" s="37"/>
      <c r="B72" s="1031" t="s">
        <v>82</v>
      </c>
      <c r="C72" s="1031"/>
      <c r="D72" s="1032"/>
      <c r="E72" s="51" t="s">
        <v>176</v>
      </c>
      <c r="F72" s="52"/>
      <c r="G72" s="52"/>
      <c r="H72" s="52"/>
      <c r="I72" s="52"/>
      <c r="J72" s="52"/>
    </row>
    <row r="73" spans="1:10" s="30" customFormat="1" ht="10.9" customHeight="1" x14ac:dyDescent="0.3">
      <c r="A73" s="37"/>
      <c r="B73" s="99"/>
      <c r="C73" s="1063" t="s">
        <v>106</v>
      </c>
      <c r="D73" s="1064"/>
      <c r="E73" s="51" t="s">
        <v>177</v>
      </c>
      <c r="F73" s="52">
        <v>0</v>
      </c>
      <c r="G73" s="52">
        <v>0</v>
      </c>
      <c r="H73" s="52">
        <v>0</v>
      </c>
      <c r="I73" s="52">
        <f>SUM(G73:H73)</f>
        <v>0</v>
      </c>
      <c r="J73" s="52">
        <v>0</v>
      </c>
    </row>
    <row r="74" spans="1:10" s="410" customFormat="1" ht="10.9" customHeight="1" x14ac:dyDescent="0.3">
      <c r="A74" s="37"/>
      <c r="B74" s="415"/>
      <c r="C74" s="414"/>
      <c r="D74" s="416" t="s">
        <v>405</v>
      </c>
      <c r="E74" s="230" t="s">
        <v>177</v>
      </c>
      <c r="F74" s="14">
        <v>54300</v>
      </c>
      <c r="G74" s="14">
        <v>28990</v>
      </c>
      <c r="H74" s="14">
        <v>21010</v>
      </c>
      <c r="I74" s="14">
        <f>SUM(G74:H74)</f>
        <v>50000</v>
      </c>
      <c r="J74" s="14">
        <v>0</v>
      </c>
    </row>
    <row r="75" spans="1:10" s="410" customFormat="1" ht="10.9" customHeight="1" x14ac:dyDescent="0.3">
      <c r="A75" s="37"/>
      <c r="B75" s="449"/>
      <c r="C75" s="448"/>
      <c r="D75" s="453" t="s">
        <v>437</v>
      </c>
      <c r="E75" s="230" t="s">
        <v>852</v>
      </c>
      <c r="F75" s="14">
        <v>0</v>
      </c>
      <c r="G75" s="14">
        <v>40000</v>
      </c>
      <c r="H75" s="14">
        <v>0</v>
      </c>
      <c r="I75" s="14">
        <f>SUM(F75:H75)</f>
        <v>40000</v>
      </c>
      <c r="J75" s="14">
        <v>45000</v>
      </c>
    </row>
    <row r="76" spans="1:10" s="410" customFormat="1" ht="10.9" customHeight="1" x14ac:dyDescent="0.3">
      <c r="A76" s="37"/>
      <c r="B76" s="449"/>
      <c r="C76" s="448"/>
      <c r="D76" s="453" t="s">
        <v>438</v>
      </c>
      <c r="E76" s="230" t="s">
        <v>177</v>
      </c>
      <c r="F76" s="14">
        <v>55000</v>
      </c>
      <c r="G76" s="14">
        <v>0</v>
      </c>
      <c r="H76" s="14">
        <v>0</v>
      </c>
      <c r="I76" s="14">
        <f>SUM(G76:H76)</f>
        <v>0</v>
      </c>
      <c r="J76" s="14"/>
    </row>
    <row r="77" spans="1:10" s="410" customFormat="1" ht="10.9" customHeight="1" x14ac:dyDescent="0.3">
      <c r="A77" s="37"/>
      <c r="B77" s="539"/>
      <c r="C77" s="538"/>
      <c r="D77" s="544" t="s">
        <v>506</v>
      </c>
      <c r="E77" s="230" t="s">
        <v>470</v>
      </c>
      <c r="F77" s="14">
        <v>50000</v>
      </c>
      <c r="G77" s="14">
        <v>76449</v>
      </c>
      <c r="H77" s="14">
        <v>23551</v>
      </c>
      <c r="I77" s="14">
        <f>SUM(G77:H77)</f>
        <v>100000</v>
      </c>
      <c r="J77" s="14">
        <v>100000</v>
      </c>
    </row>
    <row r="78" spans="1:10" s="410" customFormat="1" ht="10.9" customHeight="1" x14ac:dyDescent="0.3">
      <c r="A78" s="37"/>
      <c r="B78" s="539"/>
      <c r="C78" s="538"/>
      <c r="D78" s="544" t="s">
        <v>507</v>
      </c>
      <c r="E78" s="230" t="s">
        <v>177</v>
      </c>
      <c r="F78" s="14">
        <v>0</v>
      </c>
      <c r="G78" s="14">
        <v>0</v>
      </c>
      <c r="H78" s="14">
        <v>100000</v>
      </c>
      <c r="I78" s="14">
        <f>SUM(G78:H78)</f>
        <v>100000</v>
      </c>
      <c r="J78" s="14">
        <v>0</v>
      </c>
    </row>
    <row r="79" spans="1:10" s="410" customFormat="1" ht="10.9" customHeight="1" x14ac:dyDescent="0.3">
      <c r="A79" s="37"/>
      <c r="B79" s="629"/>
      <c r="C79" s="628"/>
      <c r="D79" s="633" t="s">
        <v>626</v>
      </c>
      <c r="E79" s="230" t="s">
        <v>257</v>
      </c>
      <c r="F79" s="14">
        <v>0</v>
      </c>
      <c r="G79" s="14">
        <v>0</v>
      </c>
      <c r="H79" s="14">
        <v>0</v>
      </c>
      <c r="I79" s="14">
        <f>SUM(G79:H79)</f>
        <v>0</v>
      </c>
      <c r="J79" s="14">
        <v>64000</v>
      </c>
    </row>
    <row r="80" spans="1:10" s="30" customFormat="1" ht="10.9" customHeight="1" x14ac:dyDescent="0.3">
      <c r="A80" s="37"/>
      <c r="B80" s="99"/>
      <c r="C80" s="1030" t="s">
        <v>216</v>
      </c>
      <c r="D80" s="1046"/>
      <c r="E80" s="230" t="s">
        <v>182</v>
      </c>
      <c r="F80" s="52"/>
      <c r="G80" s="52"/>
      <c r="H80" s="52"/>
      <c r="I80" s="52"/>
      <c r="J80" s="52"/>
    </row>
    <row r="81" spans="1:10" s="30" customFormat="1" ht="10.9" customHeight="1" x14ac:dyDescent="0.3">
      <c r="A81" s="37"/>
      <c r="B81" s="539"/>
      <c r="C81" s="538"/>
      <c r="D81" s="544" t="s">
        <v>39</v>
      </c>
      <c r="E81" s="230" t="s">
        <v>853</v>
      </c>
      <c r="F81" s="52">
        <v>41500</v>
      </c>
      <c r="G81" s="52">
        <v>0</v>
      </c>
      <c r="H81" s="52">
        <v>15000</v>
      </c>
      <c r="I81" s="52">
        <f>SUM(G81:H81)</f>
        <v>15000</v>
      </c>
      <c r="J81" s="52">
        <v>20000</v>
      </c>
    </row>
    <row r="82" spans="1:10" s="30" customFormat="1" ht="10.9" customHeight="1" x14ac:dyDescent="0.3">
      <c r="A82" s="37"/>
      <c r="B82" s="152"/>
      <c r="C82" s="224" t="s">
        <v>249</v>
      </c>
      <c r="D82" s="155" t="s">
        <v>404</v>
      </c>
      <c r="E82" s="51" t="s">
        <v>337</v>
      </c>
      <c r="F82" s="52">
        <v>0</v>
      </c>
      <c r="G82" s="52">
        <v>7733</v>
      </c>
      <c r="H82" s="52">
        <v>19534</v>
      </c>
      <c r="I82" s="52">
        <f>SUM(G82:H82)</f>
        <v>27267</v>
      </c>
      <c r="J82" s="52">
        <v>40000</v>
      </c>
    </row>
    <row r="83" spans="1:10" ht="10.9" customHeight="1" x14ac:dyDescent="0.3">
      <c r="A83" s="37"/>
      <c r="B83" s="152"/>
      <c r="C83" s="224"/>
      <c r="D83" s="153" t="s">
        <v>211</v>
      </c>
      <c r="E83" s="51" t="s">
        <v>213</v>
      </c>
      <c r="F83" s="14">
        <v>38054</v>
      </c>
      <c r="G83" s="14">
        <v>0</v>
      </c>
      <c r="H83" s="14">
        <v>10000</v>
      </c>
      <c r="I83" s="14">
        <f>SUM(G83:H83)</f>
        <v>10000</v>
      </c>
      <c r="J83" s="14">
        <v>0</v>
      </c>
    </row>
    <row r="84" spans="1:10" s="410" customFormat="1" ht="10.9" customHeight="1" x14ac:dyDescent="0.3">
      <c r="A84" s="37"/>
      <c r="B84" s="629"/>
      <c r="C84" s="628"/>
      <c r="D84" s="630" t="s">
        <v>625</v>
      </c>
      <c r="E84" s="411" t="s">
        <v>473</v>
      </c>
      <c r="F84" s="14">
        <v>0</v>
      </c>
      <c r="G84" s="14">
        <v>0</v>
      </c>
      <c r="H84" s="14">
        <v>0</v>
      </c>
      <c r="I84" s="14">
        <v>0</v>
      </c>
      <c r="J84" s="14">
        <v>20000</v>
      </c>
    </row>
    <row r="85" spans="1:10" s="30" customFormat="1" ht="10.9" customHeight="1" x14ac:dyDescent="0.3">
      <c r="A85" s="37"/>
      <c r="B85" s="1028" t="s">
        <v>85</v>
      </c>
      <c r="C85" s="1028"/>
      <c r="D85" s="1029"/>
      <c r="E85" s="71"/>
      <c r="F85" s="36">
        <f>SUM(F73:F84)</f>
        <v>238854</v>
      </c>
      <c r="G85" s="36">
        <f>SUM(G73:G84)</f>
        <v>153172</v>
      </c>
      <c r="H85" s="36">
        <f>SUM(H73:H84)</f>
        <v>189095</v>
      </c>
      <c r="I85" s="36">
        <f>SUM(G85:H85)</f>
        <v>342267</v>
      </c>
      <c r="J85" s="36">
        <f>SUM(J73:J84)</f>
        <v>289000</v>
      </c>
    </row>
    <row r="86" spans="1:10" s="818" customFormat="1" ht="10.9" customHeight="1" thickBot="1" x14ac:dyDescent="0.3">
      <c r="A86" s="1086" t="s">
        <v>15</v>
      </c>
      <c r="B86" s="1087"/>
      <c r="C86" s="1087"/>
      <c r="D86" s="1088"/>
      <c r="E86" s="816"/>
      <c r="F86" s="817">
        <f>SUM(F85,F70,F33)</f>
        <v>4054635.5700000003</v>
      </c>
      <c r="G86" s="817">
        <f>SUM(G85,G70,G33)</f>
        <v>1443728</v>
      </c>
      <c r="H86" s="817">
        <f>SUM(H85,H70,H33)</f>
        <v>3262427.9999999995</v>
      </c>
      <c r="I86" s="817">
        <f>SUM(I85,I70,I33)</f>
        <v>4766156</v>
      </c>
      <c r="J86" s="817">
        <f>SUM(J85,J70,J33)</f>
        <v>4985103</v>
      </c>
    </row>
    <row r="87" spans="1:10" ht="10.9" customHeight="1" thickTop="1" x14ac:dyDescent="0.3">
      <c r="A87" s="58"/>
      <c r="B87" s="13"/>
      <c r="C87" s="19"/>
      <c r="D87" s="19"/>
      <c r="E87" s="70"/>
      <c r="F87" s="57"/>
      <c r="G87" s="57"/>
      <c r="H87" s="57"/>
      <c r="I87" s="57"/>
      <c r="J87" s="59"/>
    </row>
    <row r="88" spans="1:10" s="327" customFormat="1" ht="10.9" customHeight="1" x14ac:dyDescent="0.3">
      <c r="A88" s="327" t="s">
        <v>27</v>
      </c>
      <c r="E88" s="328" t="s">
        <v>29</v>
      </c>
      <c r="F88" s="329"/>
      <c r="G88" s="329"/>
      <c r="H88" s="329" t="s">
        <v>30</v>
      </c>
      <c r="I88" s="329"/>
      <c r="J88" s="329"/>
    </row>
    <row r="89" spans="1:10" s="327" customFormat="1" ht="10.9" customHeight="1" x14ac:dyDescent="0.3">
      <c r="A89" s="30" t="s">
        <v>27</v>
      </c>
      <c r="B89" s="30"/>
      <c r="C89" s="30"/>
      <c r="D89" s="30"/>
      <c r="E89" s="23" t="s">
        <v>29</v>
      </c>
      <c r="F89" s="47"/>
      <c r="G89" s="47"/>
      <c r="H89" s="39" t="s">
        <v>30</v>
      </c>
      <c r="I89" s="47"/>
      <c r="J89" s="47"/>
    </row>
    <row r="90" spans="1:10" s="327" customFormat="1" ht="10.9" customHeight="1" x14ac:dyDescent="0.3">
      <c r="A90" s="30"/>
      <c r="B90" s="30"/>
      <c r="C90" s="30"/>
      <c r="D90" s="30"/>
      <c r="E90" s="384"/>
      <c r="F90" s="47"/>
      <c r="G90" s="47"/>
      <c r="H90" s="47"/>
      <c r="I90" s="47"/>
      <c r="J90" s="47"/>
    </row>
    <row r="91" spans="1:10" s="327" customFormat="1" ht="10.9" customHeight="1" x14ac:dyDescent="0.3">
      <c r="A91" s="30"/>
      <c r="B91" s="351"/>
      <c r="C91" s="351" t="s">
        <v>385</v>
      </c>
      <c r="D91" s="351"/>
      <c r="E91" s="351"/>
      <c r="F91" s="351" t="s">
        <v>31</v>
      </c>
      <c r="G91" s="351"/>
      <c r="H91" s="352"/>
      <c r="I91" s="351" t="s">
        <v>32</v>
      </c>
      <c r="J91" s="352"/>
    </row>
    <row r="92" spans="1:10" s="327" customFormat="1" ht="10.9" customHeight="1" x14ac:dyDescent="0.3">
      <c r="A92" s="30"/>
      <c r="B92" s="30"/>
      <c r="C92" s="219" t="s">
        <v>28</v>
      </c>
      <c r="D92" s="30"/>
      <c r="E92" s="384"/>
      <c r="F92" s="219" t="s">
        <v>248</v>
      </c>
      <c r="G92" s="30"/>
      <c r="H92" s="47"/>
      <c r="I92" s="219" t="s">
        <v>287</v>
      </c>
      <c r="J92" s="47"/>
    </row>
    <row r="95" spans="1:10" ht="14.1" customHeight="1" x14ac:dyDescent="0.3">
      <c r="A95" s="218"/>
      <c r="B95" s="218"/>
      <c r="C95" s="218"/>
      <c r="D95" s="218"/>
    </row>
    <row r="96" spans="1:10" ht="14.1" customHeight="1" x14ac:dyDescent="0.3">
      <c r="A96" s="218"/>
      <c r="B96" s="218"/>
      <c r="C96" s="218"/>
      <c r="D96" s="218"/>
    </row>
    <row r="97" spans="1:4" ht="14.1" customHeight="1" x14ac:dyDescent="0.3">
      <c r="A97" s="218"/>
      <c r="B97" s="218"/>
      <c r="C97" s="218"/>
      <c r="D97" s="218"/>
    </row>
    <row r="98" spans="1:4" ht="14.1" customHeight="1" x14ac:dyDescent="0.25">
      <c r="A98" s="218"/>
      <c r="B98" s="218"/>
      <c r="C98" s="218"/>
      <c r="D98" s="218"/>
    </row>
    <row r="99" spans="1:4" ht="14.1" customHeight="1" x14ac:dyDescent="0.25">
      <c r="A99" s="218"/>
      <c r="B99" s="218"/>
      <c r="C99" s="218"/>
      <c r="D99" s="218"/>
    </row>
    <row r="100" spans="1:4" ht="14.1" customHeight="1" x14ac:dyDescent="0.25">
      <c r="A100" s="218"/>
      <c r="B100" s="218"/>
      <c r="C100" s="218"/>
      <c r="D100" s="218"/>
    </row>
    <row r="101" spans="1:4" ht="14.1" customHeight="1" x14ac:dyDescent="0.25">
      <c r="A101" s="218"/>
      <c r="B101" s="218"/>
      <c r="C101" s="218"/>
      <c r="D101" s="218"/>
    </row>
    <row r="102" spans="1:4" ht="14.1" customHeight="1" x14ac:dyDescent="0.25">
      <c r="A102" s="218"/>
      <c r="B102" s="218"/>
      <c r="C102" s="218"/>
      <c r="D102" s="218"/>
    </row>
    <row r="103" spans="1:4" ht="14.1" customHeight="1" x14ac:dyDescent="0.25">
      <c r="A103" s="218"/>
      <c r="B103" s="218"/>
      <c r="C103" s="218"/>
      <c r="D103" s="218"/>
    </row>
    <row r="104" spans="1:4" ht="14.1" customHeight="1" x14ac:dyDescent="0.25">
      <c r="A104" s="218"/>
      <c r="B104" s="218"/>
      <c r="C104" s="218"/>
      <c r="D104" s="218"/>
    </row>
    <row r="105" spans="1:4" ht="14.1" customHeight="1" x14ac:dyDescent="0.25">
      <c r="A105" s="218"/>
      <c r="B105" s="218"/>
      <c r="C105" s="218"/>
      <c r="D105" s="218"/>
    </row>
    <row r="106" spans="1:4" ht="14.1" customHeight="1" x14ac:dyDescent="0.25">
      <c r="A106" s="218"/>
      <c r="B106" s="218"/>
      <c r="C106" s="218"/>
      <c r="D106" s="218"/>
    </row>
    <row r="107" spans="1:4" ht="14.1" customHeight="1" x14ac:dyDescent="0.25">
      <c r="A107" s="218"/>
      <c r="B107" s="218"/>
      <c r="C107" s="218"/>
      <c r="D107" s="218"/>
    </row>
    <row r="108" spans="1:4" ht="14.1" customHeight="1" x14ac:dyDescent="0.25">
      <c r="A108" s="218"/>
      <c r="B108" s="218"/>
      <c r="C108" s="218"/>
      <c r="D108" s="218"/>
    </row>
    <row r="109" spans="1:4" ht="14.1" customHeight="1" x14ac:dyDescent="0.25">
      <c r="A109" s="218"/>
      <c r="B109" s="218"/>
      <c r="C109" s="218"/>
      <c r="D109" s="218"/>
    </row>
  </sheetData>
  <mergeCells count="43">
    <mergeCell ref="C56:D56"/>
    <mergeCell ref="C60:D60"/>
    <mergeCell ref="C61:D61"/>
    <mergeCell ref="C65:D65"/>
    <mergeCell ref="B85:D85"/>
    <mergeCell ref="B59:D59"/>
    <mergeCell ref="B64:D64"/>
    <mergeCell ref="B67:D67"/>
    <mergeCell ref="B70:D70"/>
    <mergeCell ref="A71:D71"/>
    <mergeCell ref="B72:D72"/>
    <mergeCell ref="C69:D69"/>
    <mergeCell ref="C73:D73"/>
    <mergeCell ref="C80:D80"/>
    <mergeCell ref="A86:D86"/>
    <mergeCell ref="B55:D55"/>
    <mergeCell ref="C53:D53"/>
    <mergeCell ref="A9:D9"/>
    <mergeCell ref="A10:D10"/>
    <mergeCell ref="B49:D49"/>
    <mergeCell ref="B52:D52"/>
    <mergeCell ref="B11:D11"/>
    <mergeCell ref="C12:D12"/>
    <mergeCell ref="B13:D13"/>
    <mergeCell ref="C14:D14"/>
    <mergeCell ref="B33:D33"/>
    <mergeCell ref="C30:D30"/>
    <mergeCell ref="C50:D50"/>
    <mergeCell ref="A47:D47"/>
    <mergeCell ref="A43:D43"/>
    <mergeCell ref="A3:J3"/>
    <mergeCell ref="A5:D5"/>
    <mergeCell ref="G6:I6"/>
    <mergeCell ref="J6:J7"/>
    <mergeCell ref="E7:E8"/>
    <mergeCell ref="I7:I8"/>
    <mergeCell ref="A7:D8"/>
    <mergeCell ref="A4:J4"/>
    <mergeCell ref="G44:I44"/>
    <mergeCell ref="J44:J45"/>
    <mergeCell ref="E45:E46"/>
    <mergeCell ref="I45:I46"/>
    <mergeCell ref="A46:D46"/>
  </mergeCells>
  <pageMargins left="1.1499999999999999" right="0.39370078740157483" top="0.31496062992125984" bottom="0.15748031496062992" header="0.11811023622047245" footer="0"/>
  <pageSetup paperSize="14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70"/>
  <sheetViews>
    <sheetView topLeftCell="A26" zoomScale="75" zoomScaleNormal="75" workbookViewId="0">
      <selection activeCell="N42" sqref="N42"/>
    </sheetView>
  </sheetViews>
  <sheetFormatPr defaultColWidth="9.140625" defaultRowHeight="14.1" customHeight="1" x14ac:dyDescent="0.25"/>
  <cols>
    <col min="1" max="1" width="3.5703125" style="38" customWidth="1"/>
    <col min="2" max="2" width="3.28515625" style="38" customWidth="1"/>
    <col min="3" max="3" width="3.42578125" style="38" customWidth="1"/>
    <col min="4" max="4" width="40.140625" style="38" customWidth="1"/>
    <col min="5" max="5" width="15.7109375" style="38" customWidth="1"/>
    <col min="6" max="7" width="16.42578125" style="22" customWidth="1"/>
    <col min="8" max="8" width="15.7109375" style="22" customWidth="1"/>
    <col min="9" max="9" width="16.140625" style="22" customWidth="1"/>
    <col min="10" max="10" width="16.42578125" style="22" customWidth="1"/>
    <col min="11" max="16384" width="9.140625" style="38"/>
  </cols>
  <sheetData>
    <row r="1" spans="1:13" s="30" customFormat="1" ht="14.1" customHeight="1" x14ac:dyDescent="0.3">
      <c r="B1" s="30" t="s">
        <v>0</v>
      </c>
      <c r="E1" s="384"/>
      <c r="F1" s="47"/>
      <c r="G1" s="47"/>
      <c r="H1" s="47"/>
      <c r="I1" s="47"/>
      <c r="J1" s="427" t="s">
        <v>26</v>
      </c>
    </row>
    <row r="2" spans="1:13" s="30" customFormat="1" ht="14.1" customHeight="1" x14ac:dyDescent="0.3">
      <c r="A2" s="1065" t="s">
        <v>356</v>
      </c>
      <c r="B2" s="1065"/>
      <c r="C2" s="1065"/>
      <c r="D2" s="1065"/>
      <c r="E2" s="1065"/>
      <c r="F2" s="1065"/>
      <c r="G2" s="1065"/>
      <c r="H2" s="1065"/>
      <c r="I2" s="1065"/>
      <c r="J2" s="1065"/>
    </row>
    <row r="3" spans="1:13" s="30" customFormat="1" ht="14.1" customHeight="1" x14ac:dyDescent="0.3">
      <c r="A3" s="1051" t="s">
        <v>357</v>
      </c>
      <c r="B3" s="1051"/>
      <c r="C3" s="1051"/>
      <c r="D3" s="1051"/>
      <c r="E3" s="1051"/>
      <c r="F3" s="1051"/>
      <c r="G3" s="1051"/>
      <c r="H3" s="1051"/>
      <c r="I3" s="1051"/>
      <c r="J3" s="1051"/>
    </row>
    <row r="4" spans="1:13" ht="16.899999999999999" customHeight="1" thickBot="1" x14ac:dyDescent="0.35">
      <c r="A4" s="1092" t="s">
        <v>62</v>
      </c>
      <c r="B4" s="1093"/>
      <c r="C4" s="1093"/>
      <c r="D4" s="1093"/>
      <c r="J4" s="197" t="s">
        <v>218</v>
      </c>
    </row>
    <row r="5" spans="1:13" ht="12.95" customHeight="1" thickBot="1" x14ac:dyDescent="0.3">
      <c r="A5" s="24"/>
      <c r="B5" s="383"/>
      <c r="C5" s="383"/>
      <c r="D5" s="383"/>
      <c r="E5" s="26"/>
      <c r="F5" s="379"/>
      <c r="G5" s="1052" t="s">
        <v>19</v>
      </c>
      <c r="H5" s="1052"/>
      <c r="I5" s="1052"/>
      <c r="J5" s="1025" t="s">
        <v>24</v>
      </c>
    </row>
    <row r="6" spans="1:13" ht="12.95" customHeight="1" x14ac:dyDescent="0.25">
      <c r="A6" s="1056" t="s">
        <v>1</v>
      </c>
      <c r="B6" s="1057"/>
      <c r="C6" s="1057"/>
      <c r="D6" s="1053"/>
      <c r="E6" s="1053" t="s">
        <v>16</v>
      </c>
      <c r="F6" s="380" t="s">
        <v>17</v>
      </c>
      <c r="G6" s="393" t="s">
        <v>373</v>
      </c>
      <c r="H6" s="393" t="s">
        <v>21</v>
      </c>
      <c r="I6" s="1054" t="s">
        <v>22</v>
      </c>
      <c r="J6" s="1026"/>
      <c r="M6" s="399"/>
    </row>
    <row r="7" spans="1:13" ht="12.95" customHeight="1" x14ac:dyDescent="0.25">
      <c r="A7" s="1056"/>
      <c r="B7" s="1057"/>
      <c r="C7" s="1057"/>
      <c r="D7" s="1053"/>
      <c r="E7" s="1053"/>
      <c r="F7" s="380" t="s">
        <v>18</v>
      </c>
      <c r="G7" s="394" t="s">
        <v>18</v>
      </c>
      <c r="H7" s="394" t="s">
        <v>23</v>
      </c>
      <c r="I7" s="1055"/>
      <c r="J7" s="380" t="s">
        <v>25</v>
      </c>
    </row>
    <row r="8" spans="1:13" ht="12.95" customHeight="1" thickBot="1" x14ac:dyDescent="0.35">
      <c r="A8" s="1058" t="s">
        <v>375</v>
      </c>
      <c r="B8" s="1059"/>
      <c r="C8" s="1059"/>
      <c r="D8" s="1060"/>
      <c r="E8" s="395" t="s">
        <v>376</v>
      </c>
      <c r="F8" s="395" t="s">
        <v>377</v>
      </c>
      <c r="G8" s="395" t="s">
        <v>378</v>
      </c>
      <c r="H8" s="395" t="s">
        <v>379</v>
      </c>
      <c r="I8" s="395" t="s">
        <v>380</v>
      </c>
      <c r="J8" s="395" t="s">
        <v>381</v>
      </c>
    </row>
    <row r="9" spans="1:13" ht="12.95" customHeight="1" x14ac:dyDescent="0.3">
      <c r="A9" s="1061" t="s">
        <v>58</v>
      </c>
      <c r="B9" s="1028"/>
      <c r="C9" s="1028"/>
      <c r="D9" s="1029"/>
      <c r="E9" s="284"/>
      <c r="F9" s="14"/>
      <c r="G9" s="14"/>
      <c r="H9" s="14"/>
      <c r="I9" s="14"/>
      <c r="J9" s="14"/>
    </row>
    <row r="10" spans="1:13" ht="12.95" customHeight="1" x14ac:dyDescent="0.3">
      <c r="A10" s="31"/>
      <c r="B10" s="1031" t="s">
        <v>2</v>
      </c>
      <c r="C10" s="1031"/>
      <c r="D10" s="1032"/>
      <c r="E10" s="51" t="s">
        <v>154</v>
      </c>
      <c r="F10" s="14"/>
      <c r="G10" s="14"/>
      <c r="H10" s="14"/>
      <c r="I10" s="14"/>
      <c r="J10" s="14"/>
    </row>
    <row r="11" spans="1:13" ht="12.95" customHeight="1" x14ac:dyDescent="0.3">
      <c r="A11" s="31"/>
      <c r="B11" s="32"/>
      <c r="C11" s="1031" t="s">
        <v>50</v>
      </c>
      <c r="D11" s="1032"/>
      <c r="E11" s="103" t="s">
        <v>74</v>
      </c>
      <c r="F11" s="21">
        <v>1167600</v>
      </c>
      <c r="G11" s="21">
        <v>548831.25</v>
      </c>
      <c r="H11" s="21">
        <v>649977.75</v>
      </c>
      <c r="I11" s="21">
        <f>SUM(G11:H11)</f>
        <v>1198809</v>
      </c>
      <c r="J11" s="21">
        <f>[1]Sheet1!$I$8</f>
        <v>1218024</v>
      </c>
    </row>
    <row r="12" spans="1:13" ht="12.95" customHeight="1" x14ac:dyDescent="0.3">
      <c r="A12" s="31"/>
      <c r="B12" s="1031" t="s">
        <v>4</v>
      </c>
      <c r="C12" s="1031"/>
      <c r="D12" s="1032"/>
      <c r="E12" s="51" t="s">
        <v>155</v>
      </c>
      <c r="F12" s="357">
        <f>SUM(F14:F20)</f>
        <v>367600</v>
      </c>
      <c r="G12" s="357">
        <f>SUM(G14:G20)</f>
        <v>168543</v>
      </c>
      <c r="H12" s="357">
        <f>SUM(H14:H20)</f>
        <v>204259</v>
      </c>
      <c r="I12" s="357">
        <f t="shared" ref="I12" si="0">SUM(G12:H12)</f>
        <v>372802</v>
      </c>
      <c r="J12" s="357">
        <f>SUM(J14:J20)</f>
        <v>371004</v>
      </c>
    </row>
    <row r="13" spans="1:13" ht="12.95" customHeight="1" x14ac:dyDescent="0.3">
      <c r="A13" s="31"/>
      <c r="B13" s="30"/>
      <c r="C13" s="1031" t="s">
        <v>5</v>
      </c>
      <c r="D13" s="1032"/>
      <c r="E13" s="103" t="s">
        <v>75</v>
      </c>
      <c r="F13" s="21">
        <v>72000</v>
      </c>
      <c r="G13" s="21">
        <v>30000</v>
      </c>
      <c r="H13" s="21">
        <v>42000</v>
      </c>
      <c r="I13" s="21">
        <f t="shared" ref="I13:I20" si="1">SUM(G13:H13)</f>
        <v>72000</v>
      </c>
      <c r="J13" s="21">
        <f>[1]Sheet1!I10</f>
        <v>72000</v>
      </c>
    </row>
    <row r="14" spans="1:13" ht="12.95" customHeight="1" x14ac:dyDescent="0.3">
      <c r="A14" s="31"/>
      <c r="B14" s="30"/>
      <c r="C14" s="1031" t="s">
        <v>124</v>
      </c>
      <c r="D14" s="1032"/>
      <c r="E14" s="235" t="s">
        <v>139</v>
      </c>
      <c r="F14" s="21">
        <v>67500</v>
      </c>
      <c r="G14" s="21">
        <v>33750</v>
      </c>
      <c r="H14" s="21">
        <v>33750</v>
      </c>
      <c r="I14" s="21">
        <f t="shared" si="1"/>
        <v>67500</v>
      </c>
      <c r="J14" s="21">
        <f>[1]Sheet1!I11</f>
        <v>67500</v>
      </c>
    </row>
    <row r="15" spans="1:13" ht="12.95" customHeight="1" x14ac:dyDescent="0.3">
      <c r="A15" s="31"/>
      <c r="B15" s="30"/>
      <c r="C15" s="1031" t="s">
        <v>125</v>
      </c>
      <c r="D15" s="1032"/>
      <c r="E15" s="235" t="s">
        <v>140</v>
      </c>
      <c r="F15" s="21">
        <v>67500</v>
      </c>
      <c r="G15" s="21">
        <v>33750</v>
      </c>
      <c r="H15" s="21">
        <v>33750</v>
      </c>
      <c r="I15" s="21">
        <f t="shared" si="1"/>
        <v>67500</v>
      </c>
      <c r="J15" s="21">
        <f>[1]Sheet1!I12</f>
        <v>67500</v>
      </c>
    </row>
    <row r="16" spans="1:13" ht="12.95" customHeight="1" x14ac:dyDescent="0.3">
      <c r="A16" s="31"/>
      <c r="B16" s="30"/>
      <c r="C16" s="1031" t="s">
        <v>126</v>
      </c>
      <c r="D16" s="1032"/>
      <c r="E16" s="235" t="s">
        <v>141</v>
      </c>
      <c r="F16" s="21">
        <v>18000</v>
      </c>
      <c r="G16" s="21">
        <v>18000</v>
      </c>
      <c r="H16" s="21">
        <v>0</v>
      </c>
      <c r="I16" s="21">
        <f t="shared" si="1"/>
        <v>18000</v>
      </c>
      <c r="J16" s="21">
        <f>[1]Sheet1!I13</f>
        <v>18000</v>
      </c>
    </row>
    <row r="17" spans="1:13" ht="12.95" customHeight="1" x14ac:dyDescent="0.3">
      <c r="A17" s="31"/>
      <c r="B17" s="30"/>
      <c r="C17" s="1031" t="s">
        <v>133</v>
      </c>
      <c r="D17" s="1032"/>
      <c r="E17" s="235" t="s">
        <v>146</v>
      </c>
      <c r="F17" s="21">
        <v>5000</v>
      </c>
      <c r="G17" s="21">
        <v>0</v>
      </c>
      <c r="H17" s="21">
        <v>5000</v>
      </c>
      <c r="I17" s="21">
        <f t="shared" si="1"/>
        <v>5000</v>
      </c>
      <c r="J17" s="21">
        <v>0</v>
      </c>
    </row>
    <row r="18" spans="1:13" ht="12.95" customHeight="1" x14ac:dyDescent="0.3">
      <c r="A18" s="31"/>
      <c r="B18" s="30"/>
      <c r="C18" s="1031" t="s">
        <v>132</v>
      </c>
      <c r="D18" s="1032"/>
      <c r="E18" s="235" t="s">
        <v>148</v>
      </c>
      <c r="F18" s="21">
        <v>97300</v>
      </c>
      <c r="G18" s="21">
        <v>0</v>
      </c>
      <c r="H18" s="21">
        <v>99901</v>
      </c>
      <c r="I18" s="21">
        <f t="shared" si="1"/>
        <v>99901</v>
      </c>
      <c r="J18" s="21">
        <f>[1]Sheet1!I21</f>
        <v>101502</v>
      </c>
    </row>
    <row r="19" spans="1:13" ht="12.95" customHeight="1" x14ac:dyDescent="0.3">
      <c r="A19" s="31"/>
      <c r="B19" s="30"/>
      <c r="C19" s="1031" t="s">
        <v>226</v>
      </c>
      <c r="D19" s="1032"/>
      <c r="E19" s="235" t="s">
        <v>148</v>
      </c>
      <c r="F19" s="21">
        <v>97300</v>
      </c>
      <c r="G19" s="21">
        <v>83043</v>
      </c>
      <c r="H19" s="21">
        <v>16858</v>
      </c>
      <c r="I19" s="21">
        <f t="shared" si="1"/>
        <v>99901</v>
      </c>
      <c r="J19" s="21">
        <f>[1]Sheet1!I22</f>
        <v>101502</v>
      </c>
    </row>
    <row r="20" spans="1:13" ht="12.95" customHeight="1" x14ac:dyDescent="0.3">
      <c r="A20" s="31"/>
      <c r="B20" s="30"/>
      <c r="C20" s="1031" t="s">
        <v>134</v>
      </c>
      <c r="D20" s="1032"/>
      <c r="E20" s="235" t="s">
        <v>149</v>
      </c>
      <c r="F20" s="21">
        <v>15000</v>
      </c>
      <c r="G20" s="21">
        <v>0</v>
      </c>
      <c r="H20" s="21">
        <v>15000</v>
      </c>
      <c r="I20" s="21">
        <f t="shared" si="1"/>
        <v>15000</v>
      </c>
      <c r="J20" s="21">
        <f>[1]Sheet1!I23</f>
        <v>15000</v>
      </c>
    </row>
    <row r="21" spans="1:13" ht="12.95" customHeight="1" x14ac:dyDescent="0.3">
      <c r="A21" s="31"/>
      <c r="B21" s="32" t="s">
        <v>56</v>
      </c>
      <c r="C21" s="32"/>
      <c r="D21" s="33"/>
      <c r="E21" s="51" t="s">
        <v>150</v>
      </c>
      <c r="F21" s="358">
        <f>SUM(F22:F25)</f>
        <v>164588.28</v>
      </c>
      <c r="G21" s="358">
        <f t="shared" ref="G21:J21" si="2">SUM(G22:G25)</f>
        <v>77077.09</v>
      </c>
      <c r="H21" s="358">
        <f t="shared" si="2"/>
        <v>107115.91</v>
      </c>
      <c r="I21" s="358">
        <f t="shared" si="2"/>
        <v>184193</v>
      </c>
      <c r="J21" s="358">
        <f t="shared" si="2"/>
        <v>179546</v>
      </c>
    </row>
    <row r="22" spans="1:13" ht="12.95" customHeight="1" x14ac:dyDescent="0.3">
      <c r="A22" s="31"/>
      <c r="B22" s="30"/>
      <c r="C22" s="80" t="s">
        <v>135</v>
      </c>
      <c r="D22" s="78"/>
      <c r="E22" s="51" t="s">
        <v>151</v>
      </c>
      <c r="F22" s="21">
        <v>140112</v>
      </c>
      <c r="G22" s="21">
        <v>65859.75</v>
      </c>
      <c r="H22" s="21">
        <v>77999.25</v>
      </c>
      <c r="I22" s="14">
        <f>SUM(G22:H22)</f>
        <v>143859</v>
      </c>
      <c r="J22" s="14">
        <f>[1]Sheet1!I25</f>
        <v>146164</v>
      </c>
    </row>
    <row r="23" spans="1:13" ht="12.95" customHeight="1" x14ac:dyDescent="0.3">
      <c r="A23" s="31"/>
      <c r="B23" s="30"/>
      <c r="C23" s="80" t="s">
        <v>136</v>
      </c>
      <c r="D23" s="78"/>
      <c r="E23" s="51" t="s">
        <v>152</v>
      </c>
      <c r="F23" s="21">
        <v>5400</v>
      </c>
      <c r="G23" s="21">
        <v>2250</v>
      </c>
      <c r="H23" s="21">
        <v>3150</v>
      </c>
      <c r="I23" s="14">
        <f>SUM(G23:H23)</f>
        <v>5400</v>
      </c>
      <c r="J23" s="14">
        <f>[1]Sheet1!I26</f>
        <v>5400</v>
      </c>
    </row>
    <row r="24" spans="1:13" ht="12.95" customHeight="1" x14ac:dyDescent="0.3">
      <c r="A24" s="31"/>
      <c r="B24" s="30"/>
      <c r="C24" s="80" t="s">
        <v>137</v>
      </c>
      <c r="D24" s="78"/>
      <c r="E24" s="51" t="s">
        <v>156</v>
      </c>
      <c r="F24" s="21">
        <v>15508.78</v>
      </c>
      <c r="G24" s="21">
        <v>7467.34</v>
      </c>
      <c r="H24" s="21">
        <v>23866.66</v>
      </c>
      <c r="I24" s="14">
        <f>SUM(G24:H24)</f>
        <v>31334</v>
      </c>
      <c r="J24" s="14">
        <f>[1]Sheet1!I27</f>
        <v>24382</v>
      </c>
      <c r="M24" s="38" t="s">
        <v>53</v>
      </c>
    </row>
    <row r="25" spans="1:13" ht="12.95" customHeight="1" x14ac:dyDescent="0.3">
      <c r="A25" s="31"/>
      <c r="B25" s="30"/>
      <c r="C25" s="80" t="s">
        <v>138</v>
      </c>
      <c r="D25" s="78"/>
      <c r="E25" s="51" t="s">
        <v>153</v>
      </c>
      <c r="F25" s="21">
        <v>3567.5</v>
      </c>
      <c r="G25" s="21">
        <v>1500</v>
      </c>
      <c r="H25" s="21">
        <v>2100</v>
      </c>
      <c r="I25" s="14">
        <f>SUM(G25:H25)</f>
        <v>3600</v>
      </c>
      <c r="J25" s="14">
        <f>[1]Sheet1!I28</f>
        <v>3600</v>
      </c>
    </row>
    <row r="26" spans="1:13" ht="12.95" customHeight="1" x14ac:dyDescent="0.3">
      <c r="A26" s="31"/>
      <c r="B26" s="101" t="s">
        <v>6</v>
      </c>
      <c r="C26" s="100"/>
      <c r="E26" s="51" t="s">
        <v>157</v>
      </c>
      <c r="F26" s="14"/>
      <c r="G26" s="14"/>
      <c r="H26" s="14"/>
      <c r="I26" s="14"/>
      <c r="J26" s="14"/>
    </row>
    <row r="27" spans="1:13" ht="12.95" customHeight="1" x14ac:dyDescent="0.3">
      <c r="A27" s="31"/>
      <c r="B27" s="32"/>
      <c r="C27" s="102" t="s">
        <v>6</v>
      </c>
      <c r="D27" s="100"/>
      <c r="E27" s="51" t="s">
        <v>153</v>
      </c>
      <c r="F27" s="159">
        <v>0</v>
      </c>
      <c r="G27" s="357"/>
      <c r="H27" s="357"/>
      <c r="I27" s="357"/>
      <c r="J27" s="357"/>
    </row>
    <row r="28" spans="1:13" ht="12.95" customHeight="1" x14ac:dyDescent="0.3">
      <c r="A28" s="31"/>
      <c r="B28" s="32"/>
      <c r="C28" s="1045" t="s">
        <v>234</v>
      </c>
      <c r="D28" s="1046"/>
      <c r="E28" s="51"/>
      <c r="F28" s="21">
        <v>15000</v>
      </c>
      <c r="G28" s="21">
        <v>0</v>
      </c>
      <c r="H28" s="21">
        <v>15000</v>
      </c>
      <c r="I28" s="21">
        <f>SUM(G28:H28)</f>
        <v>15000</v>
      </c>
      <c r="J28" s="21">
        <f>[1]Sheet1!$I$31</f>
        <v>15000</v>
      </c>
    </row>
    <row r="29" spans="1:13" ht="12.95" customHeight="1" x14ac:dyDescent="0.3">
      <c r="A29" s="31"/>
      <c r="B29" s="1028" t="s">
        <v>83</v>
      </c>
      <c r="C29" s="1028"/>
      <c r="D29" s="1029"/>
      <c r="E29" s="83"/>
      <c r="F29" s="17">
        <f>SUM(F11,F12,F13,F21,F27,F28)</f>
        <v>1786788.28</v>
      </c>
      <c r="G29" s="17">
        <f>SUM(G11,G12,G13,G21,G28)</f>
        <v>824451.34</v>
      </c>
      <c r="H29" s="17">
        <f>SUM(H11,H12,H13,H21,H28)</f>
        <v>1018352.66</v>
      </c>
      <c r="I29" s="17">
        <f>SUM(G29:H29)</f>
        <v>1842804</v>
      </c>
      <c r="J29" s="17">
        <f>SUM(J11,J12,J13,J21,J28)</f>
        <v>1855574</v>
      </c>
    </row>
    <row r="30" spans="1:13" ht="12.95" customHeight="1" x14ac:dyDescent="0.3">
      <c r="A30" s="11" t="s">
        <v>7</v>
      </c>
      <c r="B30" s="13"/>
      <c r="C30" s="19"/>
      <c r="D30" s="43"/>
      <c r="E30" s="83"/>
      <c r="F30" s="14"/>
      <c r="G30" s="14"/>
      <c r="H30" s="14"/>
      <c r="I30" s="14"/>
      <c r="J30" s="14"/>
    </row>
    <row r="31" spans="1:13" ht="12.95" customHeight="1" x14ac:dyDescent="0.3">
      <c r="A31" s="11"/>
      <c r="B31" s="1030" t="s">
        <v>8</v>
      </c>
      <c r="C31" s="1031"/>
      <c r="D31" s="1032"/>
      <c r="E31" s="51" t="s">
        <v>117</v>
      </c>
      <c r="F31" s="14"/>
      <c r="G31" s="14"/>
      <c r="H31" s="14"/>
      <c r="I31" s="14"/>
      <c r="J31" s="14"/>
    </row>
    <row r="32" spans="1:13" ht="12.95" customHeight="1" x14ac:dyDescent="0.3">
      <c r="A32" s="11"/>
      <c r="B32" s="105"/>
      <c r="C32" s="1045" t="s">
        <v>8</v>
      </c>
      <c r="D32" s="1032"/>
      <c r="E32" s="51" t="s">
        <v>110</v>
      </c>
      <c r="F32" s="14">
        <v>21540</v>
      </c>
      <c r="G32" s="14">
        <v>13165</v>
      </c>
      <c r="H32" s="14">
        <v>86835</v>
      </c>
      <c r="I32" s="14">
        <f>SUM(G32:H32)</f>
        <v>100000</v>
      </c>
      <c r="J32" s="14">
        <v>100000</v>
      </c>
    </row>
    <row r="33" spans="1:10" ht="12.95" customHeight="1" x14ac:dyDescent="0.3">
      <c r="A33" s="11"/>
      <c r="B33" s="1030" t="s">
        <v>9</v>
      </c>
      <c r="C33" s="1031"/>
      <c r="D33" s="1032"/>
      <c r="E33" s="51" t="s">
        <v>118</v>
      </c>
      <c r="F33" s="14"/>
      <c r="G33" s="14"/>
      <c r="H33" s="14"/>
      <c r="I33" s="14"/>
      <c r="J33" s="14"/>
    </row>
    <row r="34" spans="1:10" ht="12.95" customHeight="1" x14ac:dyDescent="0.3">
      <c r="A34" s="11"/>
      <c r="B34" s="105"/>
      <c r="C34" s="1030" t="s">
        <v>46</v>
      </c>
      <c r="D34" s="1032"/>
      <c r="E34" s="51" t="s">
        <v>111</v>
      </c>
      <c r="F34" s="14">
        <v>3560</v>
      </c>
      <c r="G34" s="14">
        <v>0</v>
      </c>
      <c r="H34" s="14">
        <v>150000</v>
      </c>
      <c r="I34" s="14">
        <f>SUM(G34:H34)</f>
        <v>150000</v>
      </c>
      <c r="J34" s="14">
        <v>150000</v>
      </c>
    </row>
    <row r="35" spans="1:10" ht="12.95" customHeight="1" x14ac:dyDescent="0.3">
      <c r="A35" s="11"/>
      <c r="B35" s="1030" t="s">
        <v>10</v>
      </c>
      <c r="C35" s="1031"/>
      <c r="D35" s="1032"/>
      <c r="E35" s="51" t="s">
        <v>119</v>
      </c>
      <c r="F35" s="14"/>
      <c r="G35" s="14"/>
      <c r="H35" s="14"/>
      <c r="I35" s="14"/>
      <c r="J35" s="14"/>
    </row>
    <row r="36" spans="1:10" ht="12.95" customHeight="1" x14ac:dyDescent="0.3">
      <c r="A36" s="11"/>
      <c r="B36" s="105"/>
      <c r="C36" s="1030" t="s">
        <v>34</v>
      </c>
      <c r="D36" s="1032"/>
      <c r="E36" s="51" t="s">
        <v>112</v>
      </c>
      <c r="F36" s="14">
        <v>33578.57</v>
      </c>
      <c r="G36" s="14">
        <v>13352</v>
      </c>
      <c r="H36" s="14">
        <v>46648</v>
      </c>
      <c r="I36" s="14">
        <f>SUM(G36:H36)</f>
        <v>60000</v>
      </c>
      <c r="J36" s="14">
        <v>60000</v>
      </c>
    </row>
    <row r="37" spans="1:10" ht="12.95" customHeight="1" x14ac:dyDescent="0.3">
      <c r="A37" s="11"/>
      <c r="B37" s="1030" t="s">
        <v>69</v>
      </c>
      <c r="C37" s="1031"/>
      <c r="D37" s="1032"/>
      <c r="E37" s="51" t="s">
        <v>121</v>
      </c>
      <c r="F37" s="14"/>
      <c r="G37" s="14"/>
      <c r="H37" s="14"/>
      <c r="I37" s="14"/>
      <c r="J37" s="14"/>
    </row>
    <row r="38" spans="1:10" ht="12.95" customHeight="1" x14ac:dyDescent="0.3">
      <c r="A38" s="11"/>
      <c r="B38" s="105"/>
      <c r="C38" s="1030" t="s">
        <v>95</v>
      </c>
      <c r="D38" s="1032"/>
      <c r="E38" s="51" t="s">
        <v>115</v>
      </c>
      <c r="F38" s="14">
        <v>25517.11</v>
      </c>
      <c r="G38" s="14">
        <v>8193.0300000000007</v>
      </c>
      <c r="H38" s="14">
        <v>21806.97</v>
      </c>
      <c r="I38" s="14">
        <f>SUM(G38:H38)</f>
        <v>30000</v>
      </c>
      <c r="J38" s="14">
        <v>30000</v>
      </c>
    </row>
    <row r="39" spans="1:10" s="410" customFormat="1" ht="12.95" customHeight="1" x14ac:dyDescent="0.3">
      <c r="A39" s="407"/>
      <c r="B39" s="448"/>
      <c r="C39" s="448" t="s">
        <v>305</v>
      </c>
      <c r="D39" s="450"/>
      <c r="E39" s="411" t="s">
        <v>116</v>
      </c>
      <c r="F39" s="14">
        <v>5000</v>
      </c>
      <c r="G39" s="14">
        <v>2000</v>
      </c>
      <c r="H39" s="14">
        <v>38000</v>
      </c>
      <c r="I39" s="14">
        <f>SUM(G39:H39)</f>
        <v>40000</v>
      </c>
      <c r="J39" s="14">
        <v>40000</v>
      </c>
    </row>
    <row r="40" spans="1:10" s="410" customFormat="1" ht="12.95" customHeight="1" x14ac:dyDescent="0.3">
      <c r="A40" s="407"/>
      <c r="B40" s="437"/>
      <c r="C40" s="437" t="s">
        <v>426</v>
      </c>
      <c r="D40" s="438"/>
      <c r="E40" s="411" t="s">
        <v>175</v>
      </c>
      <c r="F40" s="14">
        <v>255150</v>
      </c>
      <c r="G40" s="14">
        <v>0</v>
      </c>
      <c r="H40" s="14">
        <v>0</v>
      </c>
      <c r="I40" s="14">
        <v>0</v>
      </c>
      <c r="J40" s="14">
        <v>0</v>
      </c>
    </row>
    <row r="41" spans="1:10" s="410" customFormat="1" ht="12.95" customHeight="1" x14ac:dyDescent="0.3">
      <c r="A41" s="407"/>
      <c r="B41" s="448" t="s">
        <v>439</v>
      </c>
      <c r="C41" s="448"/>
      <c r="D41" s="450"/>
      <c r="E41" s="411" t="s">
        <v>163</v>
      </c>
      <c r="F41" s="14">
        <v>0</v>
      </c>
      <c r="G41" s="14">
        <v>0</v>
      </c>
      <c r="H41" s="14">
        <v>10000</v>
      </c>
      <c r="I41" s="14">
        <f>SUM(G41:H41)</f>
        <v>10000</v>
      </c>
      <c r="J41" s="14">
        <v>10000</v>
      </c>
    </row>
    <row r="42" spans="1:10" ht="12.95" customHeight="1" x14ac:dyDescent="0.3">
      <c r="A42" s="214"/>
      <c r="B42" s="1041" t="s">
        <v>84</v>
      </c>
      <c r="C42" s="1041"/>
      <c r="D42" s="1042"/>
      <c r="E42" s="29"/>
      <c r="F42" s="187">
        <f>SUM(F32:F41)</f>
        <v>344345.68</v>
      </c>
      <c r="G42" s="187">
        <f>SUM(G32:G41)</f>
        <v>36710.03</v>
      </c>
      <c r="H42" s="187">
        <f>SUM(H32:H41)</f>
        <v>353289.97</v>
      </c>
      <c r="I42" s="187">
        <f>SUM(I32:I41)</f>
        <v>390000</v>
      </c>
      <c r="J42" s="187">
        <f>SUM(J32:J41)</f>
        <v>390000</v>
      </c>
    </row>
    <row r="43" spans="1:10" ht="12.95" customHeight="1" x14ac:dyDescent="0.3">
      <c r="A43" s="53"/>
      <c r="B43" s="54"/>
      <c r="C43" s="54"/>
      <c r="D43" s="54"/>
      <c r="E43" s="28"/>
      <c r="F43" s="194"/>
      <c r="G43" s="194"/>
      <c r="H43" s="194"/>
      <c r="I43" s="194"/>
      <c r="J43" s="194"/>
    </row>
    <row r="44" spans="1:10" ht="12.95" customHeight="1" x14ac:dyDescent="0.3">
      <c r="A44" s="35"/>
      <c r="B44" s="259"/>
      <c r="C44" s="259"/>
      <c r="D44" s="259"/>
      <c r="E44" s="265"/>
      <c r="F44" s="57"/>
      <c r="G44" s="57"/>
      <c r="H44" s="57"/>
      <c r="I44" s="57"/>
      <c r="J44" s="57"/>
    </row>
    <row r="45" spans="1:10" ht="12.95" customHeight="1" x14ac:dyDescent="0.3">
      <c r="A45" s="35"/>
      <c r="B45" s="259"/>
      <c r="C45" s="259"/>
      <c r="D45" s="259"/>
      <c r="E45" s="265"/>
      <c r="F45" s="57"/>
      <c r="G45" s="57"/>
      <c r="H45" s="57"/>
      <c r="I45" s="57"/>
    </row>
    <row r="46" spans="1:10" ht="12.95" customHeight="1" x14ac:dyDescent="0.3">
      <c r="A46" s="35"/>
      <c r="B46" s="259"/>
      <c r="C46" s="259"/>
      <c r="D46" s="259"/>
      <c r="E46" s="265"/>
      <c r="F46" s="57"/>
      <c r="G46" s="57"/>
      <c r="H46" s="57"/>
      <c r="I46" s="57"/>
      <c r="J46" s="57"/>
    </row>
    <row r="47" spans="1:10" ht="12.95" customHeight="1" x14ac:dyDescent="0.3">
      <c r="A47" s="35"/>
      <c r="B47" s="243"/>
      <c r="C47" s="243"/>
      <c r="D47" s="243"/>
      <c r="E47" s="244"/>
      <c r="F47" s="57"/>
      <c r="G47" s="57"/>
      <c r="H47" s="57"/>
      <c r="I47" s="57"/>
      <c r="J47" s="57"/>
    </row>
    <row r="48" spans="1:10" ht="12.95" customHeight="1" x14ac:dyDescent="0.3">
      <c r="A48" s="1092" t="s">
        <v>62</v>
      </c>
      <c r="B48" s="1093"/>
      <c r="C48" s="1093"/>
      <c r="D48" s="1093"/>
      <c r="E48" s="265"/>
      <c r="F48" s="57"/>
      <c r="G48" s="57"/>
      <c r="H48" s="57"/>
      <c r="I48" s="57"/>
      <c r="J48" s="197" t="s">
        <v>217</v>
      </c>
    </row>
    <row r="49" spans="1:14" ht="12.95" customHeight="1" x14ac:dyDescent="0.25">
      <c r="A49" s="40"/>
      <c r="B49" s="28"/>
      <c r="C49" s="28"/>
      <c r="D49" s="41"/>
      <c r="E49" s="270"/>
      <c r="F49" s="266"/>
      <c r="G49" s="1073" t="s">
        <v>19</v>
      </c>
      <c r="H49" s="1073"/>
      <c r="I49" s="1073"/>
      <c r="J49" s="1074" t="s">
        <v>24</v>
      </c>
    </row>
    <row r="50" spans="1:14" ht="12.95" customHeight="1" x14ac:dyDescent="0.25">
      <c r="A50" s="268"/>
      <c r="B50" s="265"/>
      <c r="C50" s="265"/>
      <c r="D50" s="269"/>
      <c r="E50" s="1076" t="s">
        <v>16</v>
      </c>
      <c r="F50" s="267" t="s">
        <v>17</v>
      </c>
      <c r="G50" s="267" t="s">
        <v>20</v>
      </c>
      <c r="H50" s="267" t="s">
        <v>21</v>
      </c>
      <c r="I50" s="1077" t="s">
        <v>22</v>
      </c>
      <c r="J50" s="1075"/>
    </row>
    <row r="51" spans="1:14" ht="12.95" customHeight="1" x14ac:dyDescent="0.25">
      <c r="A51" s="1079" t="s">
        <v>1</v>
      </c>
      <c r="B51" s="1037"/>
      <c r="C51" s="1037"/>
      <c r="D51" s="1080"/>
      <c r="E51" s="1076"/>
      <c r="F51" s="267" t="s">
        <v>18</v>
      </c>
      <c r="G51" s="267" t="s">
        <v>18</v>
      </c>
      <c r="H51" s="267" t="s">
        <v>23</v>
      </c>
      <c r="I51" s="1078"/>
      <c r="J51" s="267" t="s">
        <v>25</v>
      </c>
    </row>
    <row r="52" spans="1:14" ht="12.95" customHeight="1" x14ac:dyDescent="0.3">
      <c r="A52" s="1070">
        <v>1</v>
      </c>
      <c r="B52" s="1071"/>
      <c r="C52" s="1071"/>
      <c r="D52" s="1072"/>
      <c r="E52" s="29">
        <v>2</v>
      </c>
      <c r="F52" s="87">
        <v>3</v>
      </c>
      <c r="G52" s="87">
        <v>4</v>
      </c>
      <c r="H52" s="87">
        <v>5</v>
      </c>
      <c r="I52" s="87">
        <v>6</v>
      </c>
      <c r="J52" s="87">
        <v>7</v>
      </c>
    </row>
    <row r="53" spans="1:14" ht="14.1" customHeight="1" x14ac:dyDescent="0.3">
      <c r="A53" s="1089" t="s">
        <v>14</v>
      </c>
      <c r="B53" s="1090"/>
      <c r="C53" s="1090"/>
      <c r="D53" s="1091"/>
      <c r="E53" s="173"/>
      <c r="F53" s="198"/>
      <c r="G53" s="198"/>
      <c r="H53" s="198"/>
      <c r="I53" s="198"/>
      <c r="J53" s="198"/>
      <c r="N53" s="38" t="s">
        <v>50</v>
      </c>
    </row>
    <row r="54" spans="1:14" ht="14.1" customHeight="1" x14ac:dyDescent="0.3">
      <c r="A54" s="37"/>
      <c r="B54" s="1031" t="s">
        <v>82</v>
      </c>
      <c r="C54" s="1031"/>
      <c r="D54" s="1032"/>
      <c r="E54" s="51" t="s">
        <v>176</v>
      </c>
      <c r="F54" s="52"/>
      <c r="G54" s="52"/>
      <c r="H54" s="52"/>
      <c r="I54" s="52"/>
      <c r="J54" s="52"/>
    </row>
    <row r="55" spans="1:14" ht="14.1" customHeight="1" x14ac:dyDescent="0.3">
      <c r="A55" s="37"/>
      <c r="B55" s="104"/>
      <c r="C55" s="1043" t="s">
        <v>106</v>
      </c>
      <c r="D55" s="1044"/>
      <c r="E55" s="51" t="s">
        <v>177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</row>
    <row r="56" spans="1:14" ht="14.1" customHeight="1" x14ac:dyDescent="0.3">
      <c r="A56" s="37"/>
      <c r="B56" s="104"/>
      <c r="D56" s="73" t="s">
        <v>279</v>
      </c>
      <c r="E56" s="411" t="s">
        <v>277</v>
      </c>
      <c r="F56" s="52">
        <v>60000</v>
      </c>
      <c r="G56" s="52">
        <v>0</v>
      </c>
      <c r="H56" s="52">
        <v>0</v>
      </c>
      <c r="I56" s="52">
        <f>SUM(G56:H56)</f>
        <v>0</v>
      </c>
      <c r="J56" s="52">
        <v>0</v>
      </c>
    </row>
    <row r="57" spans="1:14" s="410" customFormat="1" ht="14.1" customHeight="1" x14ac:dyDescent="0.3">
      <c r="A57" s="37"/>
      <c r="B57" s="539"/>
      <c r="D57" s="73" t="s">
        <v>508</v>
      </c>
      <c r="E57" s="411" t="s">
        <v>470</v>
      </c>
      <c r="F57" s="52">
        <v>0</v>
      </c>
      <c r="G57" s="52">
        <v>0</v>
      </c>
      <c r="H57" s="52">
        <v>40000</v>
      </c>
      <c r="I57" s="52">
        <f>SUM(G57:H57)</f>
        <v>40000</v>
      </c>
      <c r="J57" s="52">
        <v>0</v>
      </c>
    </row>
    <row r="58" spans="1:14" s="410" customFormat="1" ht="14.1" customHeight="1" x14ac:dyDescent="0.3">
      <c r="A58" s="37"/>
      <c r="B58" s="539"/>
      <c r="D58" s="73" t="s">
        <v>509</v>
      </c>
      <c r="E58" s="411" t="s">
        <v>259</v>
      </c>
      <c r="F58" s="52">
        <v>0</v>
      </c>
      <c r="G58" s="52">
        <v>0</v>
      </c>
      <c r="H58" s="52">
        <v>20000</v>
      </c>
      <c r="I58" s="52">
        <f>SUM(G58:H58)</f>
        <v>20000</v>
      </c>
      <c r="J58" s="52">
        <v>0</v>
      </c>
    </row>
    <row r="59" spans="1:14" ht="14.1" customHeight="1" x14ac:dyDescent="0.3">
      <c r="A59" s="37"/>
      <c r="B59" s="1028" t="s">
        <v>85</v>
      </c>
      <c r="C59" s="1028"/>
      <c r="D59" s="1029"/>
      <c r="E59" s="83"/>
      <c r="F59" s="36">
        <f>SUM(F55:F58)</f>
        <v>60000</v>
      </c>
      <c r="G59" s="36">
        <f>SUM(G55:G58)</f>
        <v>0</v>
      </c>
      <c r="H59" s="36">
        <f>SUM(H55:H58)</f>
        <v>60000</v>
      </c>
      <c r="I59" s="36">
        <f>SUM(I55:I58)</f>
        <v>60000</v>
      </c>
      <c r="J59" s="36">
        <f>SUM(J55:J58)</f>
        <v>0</v>
      </c>
    </row>
    <row r="60" spans="1:14" ht="14.1" customHeight="1" x14ac:dyDescent="0.3">
      <c r="A60" s="37"/>
      <c r="B60" s="75"/>
      <c r="C60" s="75"/>
      <c r="D60" s="76"/>
      <c r="E60" s="83"/>
      <c r="F60" s="36"/>
      <c r="G60" s="36"/>
      <c r="H60" s="36"/>
      <c r="I60" s="36"/>
      <c r="J60" s="36"/>
      <c r="M60" s="38" t="s">
        <v>409</v>
      </c>
    </row>
    <row r="61" spans="1:14" ht="14.1" customHeight="1" thickBot="1" x14ac:dyDescent="0.3">
      <c r="A61" s="1040" t="s">
        <v>15</v>
      </c>
      <c r="B61" s="1041"/>
      <c r="C61" s="1041"/>
      <c r="D61" s="1042"/>
      <c r="E61" s="29"/>
      <c r="F61" s="150">
        <f>SUM(F59,F42,F29)</f>
        <v>2191133.96</v>
      </c>
      <c r="G61" s="150">
        <f>SUM(G59,G42,G29)</f>
        <v>861161.37</v>
      </c>
      <c r="H61" s="150">
        <f>SUM(H59,H42,H29)</f>
        <v>1431642.63</v>
      </c>
      <c r="I61" s="150">
        <f>SUM(I59,I42,I29)</f>
        <v>2292804</v>
      </c>
      <c r="J61" s="150">
        <f>SUM(J59,J42,J29)</f>
        <v>2245574</v>
      </c>
    </row>
    <row r="62" spans="1:14" ht="14.1" customHeight="1" thickTop="1" x14ac:dyDescent="0.25">
      <c r="A62" s="13"/>
      <c r="B62" s="80"/>
      <c r="C62" s="77"/>
      <c r="D62" s="77"/>
      <c r="E62" s="82"/>
      <c r="F62" s="57"/>
      <c r="G62" s="57"/>
      <c r="H62" s="57"/>
      <c r="I62" s="57"/>
      <c r="J62" s="57"/>
    </row>
    <row r="63" spans="1:14" ht="14.1" customHeight="1" x14ac:dyDescent="0.25">
      <c r="A63" s="13"/>
      <c r="B63" s="80"/>
      <c r="C63" s="77"/>
      <c r="D63" s="77"/>
      <c r="E63" s="82"/>
      <c r="F63" s="57"/>
      <c r="G63" s="57"/>
      <c r="H63" s="57"/>
      <c r="I63" s="57"/>
      <c r="J63" s="57"/>
    </row>
    <row r="64" spans="1:14" s="327" customFormat="1" ht="14.1" customHeight="1" x14ac:dyDescent="0.25">
      <c r="A64" s="30" t="s">
        <v>27</v>
      </c>
      <c r="B64" s="30"/>
      <c r="C64" s="30"/>
      <c r="D64" s="30"/>
      <c r="E64" s="23" t="s">
        <v>29</v>
      </c>
      <c r="F64" s="47"/>
      <c r="G64" s="47"/>
      <c r="H64" s="39" t="s">
        <v>30</v>
      </c>
      <c r="I64" s="47"/>
      <c r="J64" s="47"/>
    </row>
    <row r="65" spans="1:10" s="327" customFormat="1" ht="14.1" customHeight="1" x14ac:dyDescent="0.25">
      <c r="A65" s="30"/>
      <c r="B65" s="30"/>
      <c r="C65" s="30"/>
      <c r="D65" s="30"/>
      <c r="E65" s="384"/>
      <c r="F65" s="47"/>
      <c r="G65" s="47"/>
      <c r="H65" s="47"/>
      <c r="I65" s="47"/>
      <c r="J65" s="47"/>
    </row>
    <row r="66" spans="1:10" s="327" customFormat="1" ht="14.1" customHeight="1" x14ac:dyDescent="0.25">
      <c r="A66" s="30"/>
      <c r="B66" s="351"/>
      <c r="C66" s="351" t="s">
        <v>366</v>
      </c>
      <c r="D66" s="351"/>
      <c r="E66" s="351"/>
      <c r="F66" s="351" t="s">
        <v>31</v>
      </c>
      <c r="G66" s="351"/>
      <c r="H66" s="352"/>
      <c r="I66" s="351" t="s">
        <v>32</v>
      </c>
      <c r="J66" s="352"/>
    </row>
    <row r="67" spans="1:10" s="327" customFormat="1" ht="14.1" customHeight="1" x14ac:dyDescent="0.25">
      <c r="A67" s="30"/>
      <c r="B67" s="30"/>
      <c r="C67" s="219" t="s">
        <v>28</v>
      </c>
      <c r="D67" s="30"/>
      <c r="E67" s="384"/>
      <c r="F67" s="219" t="s">
        <v>248</v>
      </c>
      <c r="G67" s="30"/>
      <c r="H67" s="47"/>
      <c r="I67" s="219" t="s">
        <v>287</v>
      </c>
      <c r="J67" s="47"/>
    </row>
    <row r="68" spans="1:10" s="327" customFormat="1" ht="14.1" customHeight="1" x14ac:dyDescent="0.25">
      <c r="A68" s="327" t="s">
        <v>51</v>
      </c>
      <c r="E68" s="1068" t="s">
        <v>248</v>
      </c>
      <c r="F68" s="1068"/>
      <c r="G68" s="1068"/>
      <c r="H68" s="1069" t="s">
        <v>287</v>
      </c>
      <c r="I68" s="1069"/>
      <c r="J68" s="1069"/>
    </row>
    <row r="69" spans="1:10" ht="14.1" customHeight="1" x14ac:dyDescent="0.25">
      <c r="A69" s="13"/>
      <c r="B69" s="80"/>
      <c r="C69" s="77"/>
      <c r="D69" s="77"/>
      <c r="E69" s="82"/>
      <c r="F69" s="57"/>
      <c r="G69" s="57"/>
      <c r="H69" s="57"/>
      <c r="I69" s="57"/>
      <c r="J69" s="57"/>
    </row>
    <row r="70" spans="1:10" ht="14.1" customHeight="1" x14ac:dyDescent="0.25">
      <c r="A70" s="13"/>
      <c r="B70" s="80"/>
      <c r="C70" s="77"/>
      <c r="D70" s="77"/>
      <c r="E70" s="82"/>
      <c r="F70" s="57"/>
      <c r="G70" s="57"/>
      <c r="H70" s="57"/>
      <c r="I70" s="57"/>
      <c r="J70" s="57"/>
    </row>
  </sheetData>
  <mergeCells count="46">
    <mergeCell ref="C38:D38"/>
    <mergeCell ref="A8:D8"/>
    <mergeCell ref="A2:J2"/>
    <mergeCell ref="A4:D4"/>
    <mergeCell ref="G5:I5"/>
    <mergeCell ref="J5:J6"/>
    <mergeCell ref="E6:E7"/>
    <mergeCell ref="I6:I7"/>
    <mergeCell ref="A3:J3"/>
    <mergeCell ref="A6:D7"/>
    <mergeCell ref="A9:D9"/>
    <mergeCell ref="C32:D32"/>
    <mergeCell ref="C34:D34"/>
    <mergeCell ref="C18:D18"/>
    <mergeCell ref="A52:D52"/>
    <mergeCell ref="A48:D48"/>
    <mergeCell ref="B33:D33"/>
    <mergeCell ref="B10:D10"/>
    <mergeCell ref="C11:D11"/>
    <mergeCell ref="B12:D12"/>
    <mergeCell ref="C13:D13"/>
    <mergeCell ref="C14:D14"/>
    <mergeCell ref="C15:D15"/>
    <mergeCell ref="C16:D16"/>
    <mergeCell ref="C17:D17"/>
    <mergeCell ref="C28:D28"/>
    <mergeCell ref="C19:D19"/>
    <mergeCell ref="C20:D20"/>
    <mergeCell ref="B29:D29"/>
    <mergeCell ref="B31:D31"/>
    <mergeCell ref="H68:J68"/>
    <mergeCell ref="E68:G68"/>
    <mergeCell ref="G49:I49"/>
    <mergeCell ref="B35:D35"/>
    <mergeCell ref="C36:D36"/>
    <mergeCell ref="J49:J50"/>
    <mergeCell ref="E50:E51"/>
    <mergeCell ref="I50:I51"/>
    <mergeCell ref="A51:D51"/>
    <mergeCell ref="B37:D37"/>
    <mergeCell ref="B59:D59"/>
    <mergeCell ref="A61:D61"/>
    <mergeCell ref="C55:D55"/>
    <mergeCell ref="B42:D42"/>
    <mergeCell ref="A53:D53"/>
    <mergeCell ref="B54:D54"/>
  </mergeCells>
  <pageMargins left="1.19" right="0.39370078740157483" top="0.27559055118110237" bottom="0.11811023622047245" header="0" footer="0"/>
  <pageSetup paperSize="14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83"/>
  <sheetViews>
    <sheetView zoomScale="82" zoomScaleNormal="82" workbookViewId="0">
      <selection activeCell="O18" sqref="O18"/>
    </sheetView>
  </sheetViews>
  <sheetFormatPr defaultColWidth="9.140625" defaultRowHeight="14.1" customHeight="1" x14ac:dyDescent="0.25"/>
  <cols>
    <col min="1" max="1" width="3.42578125" style="38" customWidth="1"/>
    <col min="2" max="2" width="3.140625" style="38" customWidth="1"/>
    <col min="3" max="3" width="3" style="38" customWidth="1"/>
    <col min="4" max="4" width="41.7109375" style="38" customWidth="1"/>
    <col min="5" max="5" width="17.140625" style="38" customWidth="1"/>
    <col min="6" max="6" width="15.42578125" style="38" customWidth="1"/>
    <col min="7" max="7" width="15.5703125" style="38" customWidth="1"/>
    <col min="8" max="8" width="16.140625" style="38" customWidth="1"/>
    <col min="9" max="9" width="15.7109375" style="38" customWidth="1"/>
    <col min="10" max="10" width="15.5703125" style="38" customWidth="1"/>
    <col min="11" max="16384" width="9.140625" style="38"/>
  </cols>
  <sheetData>
    <row r="1" spans="1:10" ht="14.1" customHeight="1" x14ac:dyDescent="0.3">
      <c r="J1" s="199"/>
    </row>
    <row r="2" spans="1:10" ht="14.1" customHeight="1" x14ac:dyDescent="0.3">
      <c r="J2" s="23"/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ht="10.5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8" customHeight="1" thickBot="1" x14ac:dyDescent="0.35">
      <c r="A6" s="1095" t="s">
        <v>63</v>
      </c>
      <c r="B6" s="1095"/>
      <c r="C6" s="1095"/>
      <c r="D6" s="1095"/>
      <c r="J6" s="199" t="s">
        <v>218</v>
      </c>
    </row>
    <row r="7" spans="1:10" ht="14.1" customHeight="1" thickBot="1" x14ac:dyDescent="0.3">
      <c r="A7" s="24"/>
      <c r="B7" s="383"/>
      <c r="C7" s="383"/>
      <c r="D7" s="383"/>
      <c r="E7" s="26"/>
      <c r="F7" s="379"/>
      <c r="G7" s="1052" t="s">
        <v>19</v>
      </c>
      <c r="H7" s="1052"/>
      <c r="I7" s="1052"/>
      <c r="J7" s="1025" t="s">
        <v>24</v>
      </c>
    </row>
    <row r="8" spans="1:10" ht="14.1" customHeight="1" x14ac:dyDescent="0.25">
      <c r="A8" s="1056" t="s">
        <v>1</v>
      </c>
      <c r="B8" s="1057"/>
      <c r="C8" s="1057"/>
      <c r="D8" s="1053"/>
      <c r="E8" s="1053" t="s">
        <v>16</v>
      </c>
      <c r="F8" s="380" t="s">
        <v>17</v>
      </c>
      <c r="G8" s="393" t="s">
        <v>373</v>
      </c>
      <c r="H8" s="393" t="s">
        <v>21</v>
      </c>
      <c r="I8" s="1054" t="s">
        <v>22</v>
      </c>
      <c r="J8" s="1026"/>
    </row>
    <row r="9" spans="1:10" ht="14.1" customHeight="1" x14ac:dyDescent="0.25">
      <c r="A9" s="1056"/>
      <c r="B9" s="1057"/>
      <c r="C9" s="1057"/>
      <c r="D9" s="1053"/>
      <c r="E9" s="1053"/>
      <c r="F9" s="380" t="s">
        <v>18</v>
      </c>
      <c r="G9" s="394" t="s">
        <v>18</v>
      </c>
      <c r="H9" s="394" t="s">
        <v>23</v>
      </c>
      <c r="I9" s="1055"/>
      <c r="J9" s="380" t="s">
        <v>25</v>
      </c>
    </row>
    <row r="10" spans="1:10" ht="14.1" customHeight="1" thickBot="1" x14ac:dyDescent="0.35">
      <c r="A10" s="1058" t="s">
        <v>375</v>
      </c>
      <c r="B10" s="1059"/>
      <c r="C10" s="1059"/>
      <c r="D10" s="1060"/>
      <c r="E10" s="395" t="s">
        <v>376</v>
      </c>
      <c r="F10" s="395" t="s">
        <v>377</v>
      </c>
      <c r="G10" s="395" t="s">
        <v>378</v>
      </c>
      <c r="H10" s="395" t="s">
        <v>379</v>
      </c>
      <c r="I10" s="395" t="s">
        <v>380</v>
      </c>
      <c r="J10" s="395" t="s">
        <v>381</v>
      </c>
    </row>
    <row r="11" spans="1:10" ht="14.1" customHeight="1" x14ac:dyDescent="0.3">
      <c r="A11" s="1061" t="s">
        <v>58</v>
      </c>
      <c r="B11" s="1028"/>
      <c r="C11" s="1028"/>
      <c r="D11" s="1029"/>
      <c r="E11" s="284"/>
      <c r="F11" s="14"/>
      <c r="G11" s="14"/>
      <c r="H11" s="14"/>
      <c r="I11" s="14"/>
      <c r="J11" s="14"/>
    </row>
    <row r="12" spans="1:10" ht="14.1" customHeight="1" x14ac:dyDescent="0.3">
      <c r="A12" s="31"/>
      <c r="B12" s="1031" t="s">
        <v>2</v>
      </c>
      <c r="C12" s="1031"/>
      <c r="D12" s="1032"/>
      <c r="E12" s="51" t="s">
        <v>154</v>
      </c>
      <c r="F12" s="14"/>
      <c r="G12" s="14"/>
      <c r="H12" s="14"/>
      <c r="I12" s="14"/>
      <c r="J12" s="14"/>
    </row>
    <row r="13" spans="1:10" ht="14.1" customHeight="1" x14ac:dyDescent="0.3">
      <c r="A13" s="31"/>
      <c r="B13" s="32"/>
      <c r="C13" s="1031" t="s">
        <v>3</v>
      </c>
      <c r="D13" s="1032"/>
      <c r="E13" s="109" t="s">
        <v>74</v>
      </c>
      <c r="F13" s="21">
        <v>1016508</v>
      </c>
      <c r="G13" s="21">
        <v>520807.5</v>
      </c>
      <c r="H13" s="21">
        <v>520807.5</v>
      </c>
      <c r="I13" s="21">
        <f t="shared" ref="I13:I29" si="0">SUM(G13:H13)</f>
        <v>1041615</v>
      </c>
      <c r="J13" s="21">
        <f>[1]Sheet1!$J$8</f>
        <v>1552128</v>
      </c>
    </row>
    <row r="14" spans="1:10" ht="14.1" customHeight="1" x14ac:dyDescent="0.3">
      <c r="A14" s="31"/>
      <c r="B14" s="1031" t="s">
        <v>4</v>
      </c>
      <c r="C14" s="1031"/>
      <c r="D14" s="1032"/>
      <c r="E14" s="51" t="s">
        <v>155</v>
      </c>
      <c r="F14" s="357">
        <f>SUM(F16:F24)</f>
        <v>374205.9</v>
      </c>
      <c r="G14" s="357">
        <f t="shared" ref="G14:H14" si="1">SUM(G16:G24)</f>
        <v>171302</v>
      </c>
      <c r="H14" s="357">
        <f t="shared" si="1"/>
        <v>214302</v>
      </c>
      <c r="I14" s="357">
        <f t="shared" si="0"/>
        <v>385604</v>
      </c>
      <c r="J14" s="357">
        <v>0</v>
      </c>
    </row>
    <row r="15" spans="1:10" ht="14.1" customHeight="1" x14ac:dyDescent="0.3">
      <c r="A15" s="31"/>
      <c r="B15" s="30"/>
      <c r="C15" s="1031" t="s">
        <v>5</v>
      </c>
      <c r="D15" s="1032"/>
      <c r="E15" s="109" t="s">
        <v>75</v>
      </c>
      <c r="F15" s="21">
        <v>48000</v>
      </c>
      <c r="G15" s="21">
        <v>24000</v>
      </c>
      <c r="H15" s="21">
        <v>24000</v>
      </c>
      <c r="I15" s="21">
        <f t="shared" si="0"/>
        <v>48000</v>
      </c>
      <c r="J15" s="21">
        <f>[1]Sheet1!J10</f>
        <v>96000</v>
      </c>
    </row>
    <row r="16" spans="1:10" ht="14.1" customHeight="1" x14ac:dyDescent="0.3">
      <c r="A16" s="31"/>
      <c r="B16" s="30"/>
      <c r="C16" s="231" t="s">
        <v>124</v>
      </c>
      <c r="D16" s="232"/>
      <c r="E16" s="235" t="s">
        <v>139</v>
      </c>
      <c r="F16" s="21">
        <v>67500</v>
      </c>
      <c r="G16" s="21">
        <v>33750</v>
      </c>
      <c r="H16" s="21">
        <v>33750</v>
      </c>
      <c r="I16" s="21">
        <f t="shared" si="0"/>
        <v>67500</v>
      </c>
      <c r="J16" s="21">
        <f>[1]Sheet1!J11</f>
        <v>67500</v>
      </c>
    </row>
    <row r="17" spans="1:10" ht="14.1" customHeight="1" x14ac:dyDescent="0.3">
      <c r="A17" s="31"/>
      <c r="B17" s="30"/>
      <c r="C17" s="231" t="s">
        <v>125</v>
      </c>
      <c r="D17" s="232"/>
      <c r="E17" s="235" t="s">
        <v>140</v>
      </c>
      <c r="F17" s="21">
        <v>67500</v>
      </c>
      <c r="G17" s="21">
        <v>33750</v>
      </c>
      <c r="H17" s="21">
        <v>33750</v>
      </c>
      <c r="I17" s="21">
        <f t="shared" si="0"/>
        <v>67500</v>
      </c>
      <c r="J17" s="21">
        <f>[1]Sheet1!J12</f>
        <v>67500</v>
      </c>
    </row>
    <row r="18" spans="1:10" ht="14.1" customHeight="1" x14ac:dyDescent="0.3">
      <c r="A18" s="31"/>
      <c r="B18" s="30"/>
      <c r="C18" s="231" t="s">
        <v>126</v>
      </c>
      <c r="D18" s="232"/>
      <c r="E18" s="235" t="s">
        <v>141</v>
      </c>
      <c r="F18" s="21">
        <v>12000</v>
      </c>
      <c r="G18" s="21">
        <v>12000</v>
      </c>
      <c r="H18" s="21">
        <v>0</v>
      </c>
      <c r="I18" s="21">
        <f t="shared" si="0"/>
        <v>12000</v>
      </c>
      <c r="J18" s="21">
        <f>[1]Sheet1!J13</f>
        <v>24000</v>
      </c>
    </row>
    <row r="19" spans="1:10" ht="14.1" customHeight="1" x14ac:dyDescent="0.3">
      <c r="A19" s="31"/>
      <c r="B19" s="30"/>
      <c r="C19" s="231" t="s">
        <v>129</v>
      </c>
      <c r="D19" s="232"/>
      <c r="E19" s="235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>
        <v>0</v>
      </c>
    </row>
    <row r="20" spans="1:10" ht="14.1" customHeight="1" x14ac:dyDescent="0.3">
      <c r="A20" s="31"/>
      <c r="B20" s="30"/>
      <c r="C20" s="231" t="s">
        <v>133</v>
      </c>
      <c r="D20" s="232"/>
      <c r="E20" s="235" t="s">
        <v>146</v>
      </c>
      <c r="F20" s="21">
        <v>5000</v>
      </c>
      <c r="G20" s="21">
        <v>5000</v>
      </c>
      <c r="H20" s="21">
        <v>0</v>
      </c>
      <c r="I20" s="21">
        <f t="shared" si="0"/>
        <v>5000</v>
      </c>
      <c r="J20" s="21"/>
    </row>
    <row r="21" spans="1:10" ht="14.1" customHeight="1" x14ac:dyDescent="0.3">
      <c r="A21" s="31"/>
      <c r="B21" s="30"/>
      <c r="C21" s="231" t="s">
        <v>131</v>
      </c>
      <c r="D21" s="232"/>
      <c r="E21" s="235" t="s">
        <v>147</v>
      </c>
      <c r="F21" s="21">
        <v>42787.9</v>
      </c>
      <c r="G21" s="21">
        <v>0</v>
      </c>
      <c r="H21" s="21">
        <v>50000</v>
      </c>
      <c r="I21" s="21">
        <f t="shared" si="0"/>
        <v>50000</v>
      </c>
      <c r="J21" s="21">
        <f>[1]Sheet1!$J$17</f>
        <v>75000</v>
      </c>
    </row>
    <row r="22" spans="1:10" ht="14.1" customHeight="1" x14ac:dyDescent="0.3">
      <c r="A22" s="31"/>
      <c r="B22" s="30"/>
      <c r="C22" s="231" t="s">
        <v>132</v>
      </c>
      <c r="D22" s="232"/>
      <c r="E22" s="235" t="s">
        <v>148</v>
      </c>
      <c r="F22" s="21">
        <v>84709</v>
      </c>
      <c r="G22" s="21">
        <v>0</v>
      </c>
      <c r="H22" s="21">
        <v>86802</v>
      </c>
      <c r="I22" s="21">
        <f t="shared" si="0"/>
        <v>86802</v>
      </c>
      <c r="J22" s="21">
        <f>[1]Sheet1!J21</f>
        <v>129344</v>
      </c>
    </row>
    <row r="23" spans="1:10" ht="14.1" customHeight="1" x14ac:dyDescent="0.3">
      <c r="A23" s="31"/>
      <c r="B23" s="30"/>
      <c r="C23" s="1031" t="s">
        <v>226</v>
      </c>
      <c r="D23" s="1032"/>
      <c r="E23" s="235" t="s">
        <v>148</v>
      </c>
      <c r="F23" s="21">
        <v>84709</v>
      </c>
      <c r="G23" s="21">
        <v>86802</v>
      </c>
      <c r="H23" s="21">
        <v>0</v>
      </c>
      <c r="I23" s="21">
        <f t="shared" si="0"/>
        <v>86802</v>
      </c>
      <c r="J23" s="21">
        <f>[1]Sheet1!J22</f>
        <v>129344</v>
      </c>
    </row>
    <row r="24" spans="1:10" ht="14.1" customHeight="1" x14ac:dyDescent="0.3">
      <c r="A24" s="31"/>
      <c r="B24" s="30"/>
      <c r="C24" s="231" t="s">
        <v>134</v>
      </c>
      <c r="D24" s="232"/>
      <c r="E24" s="235" t="s">
        <v>149</v>
      </c>
      <c r="F24" s="21">
        <v>10000</v>
      </c>
      <c r="G24" s="21">
        <v>0</v>
      </c>
      <c r="H24" s="21">
        <v>10000</v>
      </c>
      <c r="I24" s="21">
        <f t="shared" si="0"/>
        <v>10000</v>
      </c>
      <c r="J24" s="21">
        <f>[1]Sheet1!J23</f>
        <v>20000</v>
      </c>
    </row>
    <row r="25" spans="1:10" ht="14.1" customHeight="1" x14ac:dyDescent="0.3">
      <c r="A25" s="31"/>
      <c r="B25" s="32" t="s">
        <v>56</v>
      </c>
      <c r="C25" s="32"/>
      <c r="D25" s="33"/>
      <c r="E25" s="51" t="s">
        <v>150</v>
      </c>
      <c r="F25" s="358">
        <f>SUM(F26:F29)</f>
        <v>140848.07999999999</v>
      </c>
      <c r="G25" s="358">
        <f t="shared" ref="G25:H25" si="2">SUM(G26:G29)</f>
        <v>72510.2</v>
      </c>
      <c r="H25" s="358">
        <f t="shared" si="2"/>
        <v>85102.8</v>
      </c>
      <c r="I25" s="358">
        <f t="shared" si="0"/>
        <v>157613</v>
      </c>
      <c r="J25" s="358">
        <v>0</v>
      </c>
    </row>
    <row r="26" spans="1:10" ht="14.1" customHeight="1" x14ac:dyDescent="0.3">
      <c r="A26" s="31"/>
      <c r="B26" s="30"/>
      <c r="C26" s="80" t="s">
        <v>135</v>
      </c>
      <c r="D26" s="78"/>
      <c r="E26" s="51" t="s">
        <v>151</v>
      </c>
      <c r="F26" s="21">
        <v>121653.01</v>
      </c>
      <c r="G26" s="21">
        <v>62496.9</v>
      </c>
      <c r="H26" s="21">
        <v>62498.1</v>
      </c>
      <c r="I26" s="14">
        <f t="shared" si="0"/>
        <v>124995</v>
      </c>
      <c r="J26" s="14">
        <f>[1]Sheet1!J25</f>
        <v>186258</v>
      </c>
    </row>
    <row r="27" spans="1:10" ht="14.1" customHeight="1" x14ac:dyDescent="0.3">
      <c r="A27" s="31"/>
      <c r="B27" s="30"/>
      <c r="C27" s="80" t="s">
        <v>136</v>
      </c>
      <c r="D27" s="78"/>
      <c r="E27" s="51" t="s">
        <v>152</v>
      </c>
      <c r="F27" s="21">
        <v>3600</v>
      </c>
      <c r="G27" s="21">
        <v>1800</v>
      </c>
      <c r="H27" s="21">
        <v>1800</v>
      </c>
      <c r="I27" s="14">
        <f t="shared" si="0"/>
        <v>3600</v>
      </c>
      <c r="J27" s="14">
        <f>[1]Sheet1!J26</f>
        <v>7200</v>
      </c>
    </row>
    <row r="28" spans="1:10" ht="14.1" customHeight="1" x14ac:dyDescent="0.3">
      <c r="A28" s="31"/>
      <c r="B28" s="30"/>
      <c r="C28" s="80" t="s">
        <v>137</v>
      </c>
      <c r="D28" s="78"/>
      <c r="E28" s="51" t="s">
        <v>156</v>
      </c>
      <c r="F28" s="21">
        <v>13195.07</v>
      </c>
      <c r="G28" s="21">
        <v>7013.3</v>
      </c>
      <c r="H28" s="21">
        <v>19604.7</v>
      </c>
      <c r="I28" s="14">
        <f t="shared" si="0"/>
        <v>26618</v>
      </c>
      <c r="J28" s="14">
        <f>[1]Sheet1!J27</f>
        <v>31044</v>
      </c>
    </row>
    <row r="29" spans="1:10" ht="14.1" customHeight="1" x14ac:dyDescent="0.3">
      <c r="A29" s="31"/>
      <c r="B29" s="30"/>
      <c r="C29" s="80" t="s">
        <v>138</v>
      </c>
      <c r="D29" s="78"/>
      <c r="E29" s="51" t="s">
        <v>153</v>
      </c>
      <c r="F29" s="21">
        <v>2400</v>
      </c>
      <c r="G29" s="21">
        <v>1200</v>
      </c>
      <c r="H29" s="21">
        <v>1200</v>
      </c>
      <c r="I29" s="14">
        <f t="shared" si="0"/>
        <v>2400</v>
      </c>
      <c r="J29" s="14">
        <f>[1]Sheet1!J28</f>
        <v>4800</v>
      </c>
    </row>
    <row r="30" spans="1:10" ht="14.1" customHeight="1" x14ac:dyDescent="0.3">
      <c r="A30" s="31"/>
      <c r="B30" s="107" t="s">
        <v>6</v>
      </c>
      <c r="C30" s="108"/>
      <c r="E30" s="51" t="s">
        <v>157</v>
      </c>
      <c r="F30" s="14"/>
      <c r="G30" s="14"/>
      <c r="H30" s="14"/>
      <c r="I30" s="14"/>
      <c r="J30" s="14"/>
    </row>
    <row r="31" spans="1:10" ht="14.1" customHeight="1" x14ac:dyDescent="0.25">
      <c r="A31" s="31"/>
      <c r="B31" s="32"/>
      <c r="C31" s="106" t="s">
        <v>6</v>
      </c>
      <c r="D31" s="108"/>
      <c r="E31" s="51" t="s">
        <v>153</v>
      </c>
      <c r="F31" s="159">
        <v>0</v>
      </c>
      <c r="G31" s="357">
        <v>0</v>
      </c>
      <c r="H31" s="357">
        <v>0</v>
      </c>
      <c r="I31" s="357">
        <v>0</v>
      </c>
      <c r="J31" s="357">
        <v>0</v>
      </c>
    </row>
    <row r="32" spans="1:10" ht="14.1" customHeight="1" x14ac:dyDescent="0.25">
      <c r="A32" s="31"/>
      <c r="B32" s="32"/>
      <c r="C32" s="1045" t="s">
        <v>234</v>
      </c>
      <c r="D32" s="1046"/>
      <c r="E32" s="51"/>
      <c r="F32" s="21">
        <v>10000</v>
      </c>
      <c r="G32" s="21">
        <v>0</v>
      </c>
      <c r="H32" s="21">
        <v>10000</v>
      </c>
      <c r="I32" s="21">
        <f>SUM(G32:H32)</f>
        <v>10000</v>
      </c>
      <c r="J32" s="21">
        <f>[1]Sheet1!$J$31</f>
        <v>20000</v>
      </c>
    </row>
    <row r="33" spans="1:10" ht="14.1" customHeight="1" x14ac:dyDescent="0.25">
      <c r="A33" s="31"/>
      <c r="B33" s="32"/>
      <c r="C33" s="251" t="s">
        <v>293</v>
      </c>
      <c r="D33" s="249"/>
      <c r="E33" s="51"/>
      <c r="F33" s="21">
        <v>0</v>
      </c>
      <c r="G33" s="21">
        <v>0</v>
      </c>
      <c r="H33" s="21">
        <v>0</v>
      </c>
      <c r="I33" s="21">
        <f>SUM(G33:H33)</f>
        <v>0</v>
      </c>
      <c r="J33" s="21">
        <v>0</v>
      </c>
    </row>
    <row r="34" spans="1:10" ht="14.1" customHeight="1" x14ac:dyDescent="0.25">
      <c r="A34" s="186"/>
      <c r="B34" s="1041" t="s">
        <v>83</v>
      </c>
      <c r="C34" s="1041"/>
      <c r="D34" s="1041"/>
      <c r="E34" s="29"/>
      <c r="F34" s="187">
        <f>SUM(F13,F14,F15,F25,F31,F32)</f>
        <v>1589561.98</v>
      </c>
      <c r="G34" s="187">
        <f t="shared" ref="G34:I34" si="3">SUM(G13,G14,G15,G25,G32)</f>
        <v>788619.7</v>
      </c>
      <c r="H34" s="187">
        <f>SUM(H13,H14,H15,H25,H32)</f>
        <v>854212.3</v>
      </c>
      <c r="I34" s="187">
        <f t="shared" si="3"/>
        <v>1642832</v>
      </c>
      <c r="J34" s="187">
        <f>SUM(J32,J29,J28,J27,J26,J24,J23,J22,J21,J18,J17,J16,J15,J13,J20)</f>
        <v>2410118</v>
      </c>
    </row>
    <row r="35" spans="1:10" ht="14.1" customHeight="1" x14ac:dyDescent="0.25">
      <c r="A35" s="32"/>
      <c r="B35" s="169"/>
      <c r="C35" s="169"/>
      <c r="D35" s="169"/>
      <c r="E35" s="171"/>
      <c r="F35" s="57"/>
      <c r="G35" s="57"/>
      <c r="H35" s="57"/>
      <c r="I35" s="57"/>
      <c r="J35" s="57"/>
    </row>
    <row r="36" spans="1:10" ht="14.1" customHeight="1" x14ac:dyDescent="0.25">
      <c r="A36" s="32"/>
      <c r="B36" s="259"/>
      <c r="C36" s="259"/>
      <c r="D36" s="259"/>
      <c r="E36" s="265"/>
      <c r="F36" s="57"/>
      <c r="G36" s="57"/>
      <c r="H36" s="57"/>
      <c r="I36" s="57"/>
      <c r="J36" s="57"/>
    </row>
    <row r="37" spans="1:10" ht="14.1" customHeight="1" x14ac:dyDescent="0.25">
      <c r="A37" s="32"/>
      <c r="B37" s="373"/>
      <c r="C37" s="373"/>
      <c r="D37" s="373"/>
      <c r="E37" s="374"/>
      <c r="F37" s="57"/>
      <c r="G37" s="57"/>
      <c r="H37" s="57"/>
      <c r="I37" s="57"/>
      <c r="J37" s="57"/>
    </row>
    <row r="38" spans="1:10" ht="14.1" customHeight="1" x14ac:dyDescent="0.25">
      <c r="A38" s="32"/>
      <c r="B38" s="373"/>
      <c r="C38" s="373"/>
      <c r="D38" s="373"/>
      <c r="E38" s="374"/>
      <c r="F38" s="57"/>
      <c r="G38" s="57"/>
      <c r="H38" s="57"/>
      <c r="I38" s="57"/>
      <c r="J38" s="57"/>
    </row>
    <row r="39" spans="1:10" ht="14.1" customHeight="1" x14ac:dyDescent="0.25">
      <c r="A39" s="32"/>
      <c r="B39" s="259"/>
      <c r="C39" s="259"/>
      <c r="D39" s="259"/>
      <c r="E39" s="265"/>
      <c r="F39" s="57"/>
      <c r="G39" s="57"/>
      <c r="H39" s="57"/>
      <c r="I39" s="57"/>
    </row>
    <row r="40" spans="1:10" s="410" customFormat="1" ht="14.1" customHeight="1" x14ac:dyDescent="0.25">
      <c r="A40" s="32"/>
      <c r="B40" s="580"/>
      <c r="C40" s="580"/>
      <c r="D40" s="580"/>
      <c r="E40" s="583"/>
      <c r="F40" s="57"/>
      <c r="G40" s="57"/>
      <c r="H40" s="57"/>
      <c r="I40" s="57"/>
    </row>
    <row r="41" spans="1:10" ht="14.1" customHeight="1" x14ac:dyDescent="0.25">
      <c r="A41" s="32"/>
      <c r="B41" s="259"/>
      <c r="C41" s="259"/>
      <c r="D41" s="259"/>
      <c r="E41" s="265"/>
      <c r="F41" s="57"/>
      <c r="G41" s="57"/>
      <c r="H41" s="57"/>
      <c r="I41" s="57"/>
      <c r="J41" s="57"/>
    </row>
    <row r="42" spans="1:10" ht="16.5" customHeight="1" x14ac:dyDescent="0.25">
      <c r="A42" s="1094" t="s">
        <v>63</v>
      </c>
      <c r="B42" s="1094"/>
      <c r="C42" s="1094"/>
      <c r="D42" s="1094"/>
      <c r="E42" s="171"/>
      <c r="F42" s="57"/>
      <c r="G42" s="57"/>
      <c r="H42" s="57"/>
      <c r="I42" s="57"/>
      <c r="J42" s="199" t="s">
        <v>217</v>
      </c>
    </row>
    <row r="43" spans="1:10" ht="12" customHeight="1" x14ac:dyDescent="0.25">
      <c r="A43" s="40"/>
      <c r="B43" s="28"/>
      <c r="C43" s="28"/>
      <c r="D43" s="41"/>
      <c r="E43" s="270"/>
      <c r="F43" s="270"/>
      <c r="G43" s="1096" t="s">
        <v>19</v>
      </c>
      <c r="H43" s="1096"/>
      <c r="I43" s="1096"/>
      <c r="J43" s="1097" t="s">
        <v>24</v>
      </c>
    </row>
    <row r="44" spans="1:10" ht="12" customHeight="1" x14ac:dyDescent="0.25">
      <c r="A44" s="268"/>
      <c r="B44" s="265"/>
      <c r="C44" s="265"/>
      <c r="D44" s="269"/>
      <c r="E44" s="1076" t="s">
        <v>16</v>
      </c>
      <c r="F44" s="271" t="s">
        <v>17</v>
      </c>
      <c r="G44" s="271" t="s">
        <v>20</v>
      </c>
      <c r="H44" s="271" t="s">
        <v>21</v>
      </c>
      <c r="I44" s="1099" t="s">
        <v>22</v>
      </c>
      <c r="J44" s="1098"/>
    </row>
    <row r="45" spans="1:10" ht="12" customHeight="1" x14ac:dyDescent="0.25">
      <c r="A45" s="1079" t="s">
        <v>1</v>
      </c>
      <c r="B45" s="1037"/>
      <c r="C45" s="1037"/>
      <c r="D45" s="1080"/>
      <c r="E45" s="1076"/>
      <c r="F45" s="271" t="s">
        <v>18</v>
      </c>
      <c r="G45" s="271" t="s">
        <v>18</v>
      </c>
      <c r="H45" s="271" t="s">
        <v>23</v>
      </c>
      <c r="I45" s="1076"/>
      <c r="J45" s="271" t="s">
        <v>25</v>
      </c>
    </row>
    <row r="46" spans="1:10" ht="12" customHeight="1" x14ac:dyDescent="0.25">
      <c r="A46" s="1070">
        <v>1</v>
      </c>
      <c r="B46" s="1071"/>
      <c r="C46" s="1071"/>
      <c r="D46" s="1072"/>
      <c r="E46" s="29">
        <v>2</v>
      </c>
      <c r="F46" s="29">
        <v>3</v>
      </c>
      <c r="G46" s="29">
        <v>4</v>
      </c>
      <c r="H46" s="29">
        <v>5</v>
      </c>
      <c r="I46" s="29">
        <v>6</v>
      </c>
      <c r="J46" s="29">
        <v>7</v>
      </c>
    </row>
    <row r="47" spans="1:10" ht="12.95" customHeight="1" x14ac:dyDescent="0.25">
      <c r="A47" s="188" t="s">
        <v>7</v>
      </c>
      <c r="B47" s="58"/>
      <c r="C47" s="45"/>
      <c r="D47" s="195"/>
      <c r="E47" s="173"/>
      <c r="F47" s="16"/>
      <c r="G47" s="16"/>
      <c r="H47" s="16"/>
      <c r="I47" s="16"/>
      <c r="J47" s="16"/>
    </row>
    <row r="48" spans="1:10" ht="12.95" customHeight="1" x14ac:dyDescent="0.25">
      <c r="A48" s="11"/>
      <c r="B48" s="1030" t="s">
        <v>8</v>
      </c>
      <c r="C48" s="1031"/>
      <c r="D48" s="1032"/>
      <c r="E48" s="51" t="s">
        <v>117</v>
      </c>
      <c r="F48" s="14"/>
      <c r="G48" s="14"/>
      <c r="H48" s="14"/>
      <c r="I48" s="14"/>
      <c r="J48" s="14"/>
    </row>
    <row r="49" spans="1:10" ht="12.95" customHeight="1" x14ac:dyDescent="0.25">
      <c r="A49" s="11"/>
      <c r="B49" s="105"/>
      <c r="C49" s="1045" t="s">
        <v>8</v>
      </c>
      <c r="D49" s="1032"/>
      <c r="E49" s="51" t="s">
        <v>110</v>
      </c>
      <c r="F49" s="14">
        <v>20139</v>
      </c>
      <c r="G49" s="14">
        <v>9000</v>
      </c>
      <c r="H49" s="14">
        <v>141000</v>
      </c>
      <c r="I49" s="14">
        <f>SUM(G49:H49)</f>
        <v>150000</v>
      </c>
      <c r="J49" s="14">
        <v>150000</v>
      </c>
    </row>
    <row r="50" spans="1:10" ht="12.95" customHeight="1" x14ac:dyDescent="0.25">
      <c r="A50" s="11"/>
      <c r="B50" s="1030" t="s">
        <v>9</v>
      </c>
      <c r="C50" s="1031"/>
      <c r="D50" s="1032"/>
      <c r="E50" s="51" t="s">
        <v>118</v>
      </c>
      <c r="F50" s="14"/>
      <c r="G50" s="14"/>
      <c r="H50" s="14"/>
      <c r="I50" s="14"/>
      <c r="J50" s="14"/>
    </row>
    <row r="51" spans="1:10" ht="12.95" customHeight="1" x14ac:dyDescent="0.25">
      <c r="A51" s="11"/>
      <c r="B51" s="105"/>
      <c r="C51" s="1030" t="s">
        <v>46</v>
      </c>
      <c r="D51" s="1032"/>
      <c r="E51" s="51" t="s">
        <v>111</v>
      </c>
      <c r="F51" s="14">
        <v>19002</v>
      </c>
      <c r="G51" s="14">
        <v>0</v>
      </c>
      <c r="H51" s="14">
        <v>170000</v>
      </c>
      <c r="I51" s="14">
        <f>SUM(G51:H51)</f>
        <v>170000</v>
      </c>
      <c r="J51" s="14">
        <v>170000</v>
      </c>
    </row>
    <row r="52" spans="1:10" ht="12.95" customHeight="1" x14ac:dyDescent="0.25">
      <c r="A52" s="11"/>
      <c r="B52" s="1030" t="s">
        <v>10</v>
      </c>
      <c r="C52" s="1031"/>
      <c r="D52" s="1032"/>
      <c r="E52" s="51" t="s">
        <v>119</v>
      </c>
      <c r="F52" s="14"/>
      <c r="G52" s="14"/>
      <c r="H52" s="14"/>
      <c r="I52" s="14"/>
      <c r="J52" s="14"/>
    </row>
    <row r="53" spans="1:10" ht="12.95" customHeight="1" x14ac:dyDescent="0.25">
      <c r="A53" s="11"/>
      <c r="B53" s="105"/>
      <c r="C53" s="1030" t="s">
        <v>34</v>
      </c>
      <c r="D53" s="1032"/>
      <c r="E53" s="51" t="s">
        <v>112</v>
      </c>
      <c r="F53" s="14">
        <v>53764.57</v>
      </c>
      <c r="G53" s="14">
        <v>16162</v>
      </c>
      <c r="H53" s="14">
        <v>48838</v>
      </c>
      <c r="I53" s="14">
        <f>SUM(G53:H53)</f>
        <v>65000</v>
      </c>
      <c r="J53" s="14">
        <v>65000</v>
      </c>
    </row>
    <row r="54" spans="1:10" ht="12.95" customHeight="1" x14ac:dyDescent="0.25">
      <c r="A54" s="11"/>
      <c r="B54" s="1030" t="s">
        <v>69</v>
      </c>
      <c r="C54" s="1031"/>
      <c r="D54" s="1032"/>
      <c r="E54" s="51" t="s">
        <v>121</v>
      </c>
      <c r="F54" s="357">
        <f>SUM(F55:F56)</f>
        <v>38942</v>
      </c>
      <c r="G54" s="357">
        <f t="shared" ref="G54:H54" si="4">SUM(G55:G56)</f>
        <v>17836.010000000002</v>
      </c>
      <c r="H54" s="357">
        <f t="shared" si="4"/>
        <v>37163.990000000005</v>
      </c>
      <c r="I54" s="357">
        <f>SUM(G54:H54)</f>
        <v>55000.000000000007</v>
      </c>
      <c r="J54" s="357">
        <f>SUM(J55:J56)</f>
        <v>55000</v>
      </c>
    </row>
    <row r="55" spans="1:10" ht="12.95" customHeight="1" x14ac:dyDescent="0.25">
      <c r="A55" s="11"/>
      <c r="B55" s="105"/>
      <c r="C55" s="1030" t="s">
        <v>95</v>
      </c>
      <c r="D55" s="1032"/>
      <c r="E55" s="51" t="s">
        <v>115</v>
      </c>
      <c r="F55" s="21">
        <v>26052</v>
      </c>
      <c r="G55" s="21">
        <v>10436.01</v>
      </c>
      <c r="H55" s="21">
        <v>19563.990000000002</v>
      </c>
      <c r="I55" s="21">
        <f>SUM(G55:H55)</f>
        <v>30000</v>
      </c>
      <c r="J55" s="21">
        <v>30000</v>
      </c>
    </row>
    <row r="56" spans="1:10" ht="12.95" customHeight="1" x14ac:dyDescent="0.25">
      <c r="A56" s="11"/>
      <c r="B56" s="105"/>
      <c r="C56" s="1030" t="s">
        <v>108</v>
      </c>
      <c r="D56" s="1032"/>
      <c r="E56" s="51" t="s">
        <v>116</v>
      </c>
      <c r="F56" s="21">
        <v>12890</v>
      </c>
      <c r="G56" s="21">
        <v>7400</v>
      </c>
      <c r="H56" s="21">
        <v>17600</v>
      </c>
      <c r="I56" s="21">
        <f>SUM(G56:H56)</f>
        <v>25000</v>
      </c>
      <c r="J56" s="21">
        <v>25000</v>
      </c>
    </row>
    <row r="57" spans="1:10" ht="12.95" customHeight="1" x14ac:dyDescent="0.25">
      <c r="A57" s="11"/>
      <c r="B57" s="1030" t="s">
        <v>13</v>
      </c>
      <c r="C57" s="1030"/>
      <c r="D57" s="1046"/>
      <c r="E57" s="51" t="s">
        <v>162</v>
      </c>
      <c r="F57" s="14"/>
      <c r="G57" s="14"/>
      <c r="H57" s="14"/>
      <c r="I57" s="14"/>
      <c r="J57" s="42"/>
    </row>
    <row r="58" spans="1:10" ht="12.95" customHeight="1" x14ac:dyDescent="0.25">
      <c r="A58" s="11"/>
      <c r="B58" s="105"/>
      <c r="C58" s="1062" t="s">
        <v>98</v>
      </c>
      <c r="D58" s="1044"/>
      <c r="E58" s="51" t="s">
        <v>163</v>
      </c>
      <c r="F58" s="14">
        <v>16380</v>
      </c>
      <c r="G58" s="14">
        <v>10500</v>
      </c>
      <c r="H58" s="14">
        <v>27000</v>
      </c>
      <c r="I58" s="14">
        <f>SUM(G58:H58)</f>
        <v>37500</v>
      </c>
      <c r="J58" s="14">
        <v>37500</v>
      </c>
    </row>
    <row r="59" spans="1:10" ht="12.95" customHeight="1" x14ac:dyDescent="0.25">
      <c r="A59" s="11"/>
      <c r="B59" s="1045" t="s">
        <v>54</v>
      </c>
      <c r="C59" s="1047"/>
      <c r="D59" s="1032"/>
      <c r="E59" s="51"/>
      <c r="F59" s="14"/>
      <c r="G59" s="14"/>
      <c r="H59" s="14"/>
      <c r="I59" s="14"/>
      <c r="J59" s="14"/>
    </row>
    <row r="60" spans="1:10" ht="12.95" customHeight="1" x14ac:dyDescent="0.25">
      <c r="A60" s="11"/>
      <c r="B60" s="294"/>
      <c r="C60" s="219" t="s">
        <v>97</v>
      </c>
      <c r="D60" s="297"/>
      <c r="E60" s="51"/>
      <c r="F60" s="14">
        <v>0</v>
      </c>
      <c r="G60" s="14">
        <v>0</v>
      </c>
      <c r="H60" s="14">
        <v>0</v>
      </c>
      <c r="I60" s="14">
        <v>0</v>
      </c>
      <c r="J60" s="14">
        <v>0</v>
      </c>
    </row>
    <row r="61" spans="1:10" ht="12.95" customHeight="1" x14ac:dyDescent="0.25">
      <c r="A61" s="11"/>
      <c r="B61" s="1030" t="s">
        <v>71</v>
      </c>
      <c r="C61" s="1030"/>
      <c r="D61" s="1046"/>
      <c r="E61" s="51" t="s">
        <v>168</v>
      </c>
      <c r="F61" s="14"/>
      <c r="G61" s="14"/>
      <c r="H61" s="14"/>
      <c r="I61" s="14"/>
      <c r="J61" s="14"/>
    </row>
    <row r="62" spans="1:10" ht="12.95" customHeight="1" x14ac:dyDescent="0.25">
      <c r="A62" s="11"/>
      <c r="B62" s="105"/>
      <c r="C62" s="1030" t="s">
        <v>71</v>
      </c>
      <c r="D62" s="1032"/>
      <c r="E62" s="51" t="s">
        <v>175</v>
      </c>
      <c r="F62" s="14">
        <v>355120</v>
      </c>
      <c r="G62" s="14">
        <v>0</v>
      </c>
      <c r="H62" s="14">
        <v>39161.050000000003</v>
      </c>
      <c r="I62" s="14">
        <f>SUM(G62:H62)</f>
        <v>39161.050000000003</v>
      </c>
      <c r="J62" s="14">
        <v>39500</v>
      </c>
    </row>
    <row r="63" spans="1:10" ht="12.95" customHeight="1" x14ac:dyDescent="0.25">
      <c r="A63" s="37"/>
      <c r="B63" s="1028" t="s">
        <v>84</v>
      </c>
      <c r="C63" s="1028"/>
      <c r="D63" s="1029"/>
      <c r="E63" s="83"/>
      <c r="F63" s="198">
        <f>SUM(F49,F51,F53,F54,F62,F58)</f>
        <v>503347.57</v>
      </c>
      <c r="G63" s="198">
        <f>SUM(G49,G51,G53,G54,G58,G62)</f>
        <v>53498.01</v>
      </c>
      <c r="H63" s="198">
        <f>SUM(H49,H51,H53,H54,H58,H62)</f>
        <v>463163.04</v>
      </c>
      <c r="I63" s="198">
        <f>SUM(I49,I51,I53,I54,I58,I62)</f>
        <v>516661.05</v>
      </c>
      <c r="J63" s="198">
        <f>SUM(J49,J51,J53,J54,J58,J62,J60)</f>
        <v>517000</v>
      </c>
    </row>
    <row r="64" spans="1:10" ht="12.95" customHeight="1" x14ac:dyDescent="0.25">
      <c r="A64" s="37"/>
      <c r="B64" s="75"/>
      <c r="C64" s="75"/>
      <c r="D64" s="76"/>
      <c r="E64" s="83"/>
      <c r="F64" s="17"/>
      <c r="G64" s="17"/>
      <c r="H64" s="17"/>
      <c r="I64" s="17"/>
      <c r="J64" s="17"/>
    </row>
    <row r="65" spans="1:13" ht="12.95" customHeight="1" x14ac:dyDescent="0.25">
      <c r="A65" s="1061" t="s">
        <v>14</v>
      </c>
      <c r="B65" s="1028"/>
      <c r="C65" s="1028"/>
      <c r="D65" s="1029"/>
      <c r="E65" s="83" t="s">
        <v>50</v>
      </c>
      <c r="F65" s="17"/>
      <c r="G65" s="17"/>
      <c r="H65" s="17"/>
      <c r="I65" s="17"/>
      <c r="J65" s="17"/>
    </row>
    <row r="66" spans="1:13" ht="12.95" customHeight="1" x14ac:dyDescent="0.25">
      <c r="A66" s="37"/>
      <c r="B66" s="1031" t="s">
        <v>82</v>
      </c>
      <c r="C66" s="1031"/>
      <c r="D66" s="1032"/>
      <c r="E66" s="51" t="s">
        <v>176</v>
      </c>
      <c r="F66" s="52"/>
      <c r="G66" s="52"/>
      <c r="H66" s="52"/>
      <c r="I66" s="52"/>
      <c r="J66" s="52"/>
    </row>
    <row r="67" spans="1:13" ht="12.95" customHeight="1" x14ac:dyDescent="0.25">
      <c r="A67" s="37"/>
      <c r="B67" s="110"/>
      <c r="C67" s="1063" t="s">
        <v>106</v>
      </c>
      <c r="D67" s="1064"/>
      <c r="E67" s="51" t="s">
        <v>177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</row>
    <row r="68" spans="1:13" ht="12.95" customHeight="1" x14ac:dyDescent="0.25">
      <c r="A68" s="37"/>
      <c r="B68" s="110"/>
      <c r="C68" s="113"/>
      <c r="D68" s="73" t="s">
        <v>279</v>
      </c>
      <c r="E68" s="51" t="s">
        <v>277</v>
      </c>
      <c r="F68" s="52">
        <v>49600</v>
      </c>
      <c r="G68" s="52">
        <v>0</v>
      </c>
      <c r="H68" s="52">
        <v>60000</v>
      </c>
      <c r="I68" s="52">
        <f>SUM(G68:H68)</f>
        <v>60000</v>
      </c>
      <c r="J68" s="52">
        <v>60000</v>
      </c>
      <c r="M68" s="38" t="s">
        <v>50</v>
      </c>
    </row>
    <row r="69" spans="1:13" s="410" customFormat="1" ht="12.95" customHeight="1" x14ac:dyDescent="0.25">
      <c r="A69" s="37"/>
      <c r="B69" s="629"/>
      <c r="C69" s="628"/>
      <c r="D69" s="73" t="s">
        <v>459</v>
      </c>
      <c r="E69" s="411" t="s">
        <v>470</v>
      </c>
      <c r="F69" s="313">
        <v>0</v>
      </c>
      <c r="G69" s="52">
        <v>0</v>
      </c>
      <c r="H69" s="52">
        <v>0</v>
      </c>
      <c r="I69" s="52">
        <v>0</v>
      </c>
      <c r="J69" s="52">
        <v>40000</v>
      </c>
    </row>
    <row r="70" spans="1:13" s="410" customFormat="1" ht="12.95" customHeight="1" x14ac:dyDescent="0.25">
      <c r="A70" s="37"/>
      <c r="B70" s="569"/>
      <c r="C70" s="568" t="s">
        <v>216</v>
      </c>
      <c r="D70" s="73"/>
      <c r="E70" s="411" t="s">
        <v>182</v>
      </c>
      <c r="F70" s="313"/>
      <c r="G70" s="52"/>
      <c r="H70" s="52"/>
      <c r="I70" s="52"/>
      <c r="J70" s="52"/>
    </row>
    <row r="71" spans="1:13" s="410" customFormat="1" ht="12.95" customHeight="1" x14ac:dyDescent="0.25">
      <c r="A71" s="37"/>
      <c r="B71" s="539"/>
      <c r="C71" s="538"/>
      <c r="D71" s="73" t="s">
        <v>510</v>
      </c>
      <c r="E71" s="411" t="s">
        <v>182</v>
      </c>
      <c r="F71" s="313">
        <v>0</v>
      </c>
      <c r="G71" s="52">
        <v>0</v>
      </c>
      <c r="H71" s="52">
        <v>45792</v>
      </c>
      <c r="I71" s="52">
        <f>SUM(H71)</f>
        <v>45792</v>
      </c>
      <c r="J71" s="52">
        <v>0</v>
      </c>
    </row>
    <row r="72" spans="1:13" ht="12.95" customHeight="1" x14ac:dyDescent="0.25">
      <c r="A72" s="37"/>
      <c r="B72" s="160"/>
      <c r="C72" s="1030" t="s">
        <v>476</v>
      </c>
      <c r="D72" s="1032"/>
      <c r="E72" s="51" t="s">
        <v>213</v>
      </c>
      <c r="F72" s="246">
        <v>0</v>
      </c>
      <c r="G72" s="52">
        <v>0</v>
      </c>
      <c r="H72" s="52">
        <v>0</v>
      </c>
      <c r="I72" s="52">
        <v>0</v>
      </c>
      <c r="J72" s="52">
        <v>0</v>
      </c>
    </row>
    <row r="73" spans="1:13" ht="12.95" customHeight="1" x14ac:dyDescent="0.25">
      <c r="A73" s="37"/>
      <c r="B73" s="160"/>
      <c r="C73" s="162"/>
      <c r="D73" s="453" t="s">
        <v>440</v>
      </c>
      <c r="E73" s="51" t="s">
        <v>213</v>
      </c>
      <c r="F73" s="52">
        <v>0</v>
      </c>
      <c r="G73" s="52">
        <v>0</v>
      </c>
      <c r="H73" s="52">
        <v>10000</v>
      </c>
      <c r="I73" s="52">
        <f>SUM(G73:H73)</f>
        <v>10000</v>
      </c>
      <c r="J73" s="52">
        <v>0</v>
      </c>
    </row>
    <row r="74" spans="1:13" s="410" customFormat="1" ht="12.95" customHeight="1" x14ac:dyDescent="0.25">
      <c r="A74" s="37"/>
      <c r="B74" s="415"/>
      <c r="C74" s="414"/>
      <c r="D74" s="417" t="s">
        <v>215</v>
      </c>
      <c r="E74" s="411" t="s">
        <v>182</v>
      </c>
      <c r="F74" s="52">
        <v>0</v>
      </c>
      <c r="G74" s="52">
        <v>0</v>
      </c>
      <c r="H74" s="52">
        <v>0</v>
      </c>
      <c r="I74" s="52">
        <f>SUM(G74:H74)</f>
        <v>0</v>
      </c>
      <c r="J74" s="52">
        <v>0</v>
      </c>
    </row>
    <row r="75" spans="1:13" s="410" customFormat="1" ht="12.95" customHeight="1" x14ac:dyDescent="0.25">
      <c r="A75" s="37"/>
      <c r="B75" s="449"/>
      <c r="C75" s="448"/>
      <c r="D75" s="453" t="s">
        <v>441</v>
      </c>
      <c r="E75" s="411" t="s">
        <v>213</v>
      </c>
      <c r="F75" s="52"/>
      <c r="G75" s="52">
        <v>0</v>
      </c>
      <c r="H75" s="52">
        <v>10000</v>
      </c>
      <c r="I75" s="52">
        <f>SUM(G75:H75)</f>
        <v>10000</v>
      </c>
      <c r="J75" s="52">
        <v>25792</v>
      </c>
    </row>
    <row r="76" spans="1:13" ht="12.95" customHeight="1" x14ac:dyDescent="0.25">
      <c r="A76" s="37"/>
      <c r="B76" s="1028" t="s">
        <v>85</v>
      </c>
      <c r="C76" s="1028"/>
      <c r="D76" s="1029"/>
      <c r="E76" s="83"/>
      <c r="F76" s="648">
        <f>SUM(F67:F74)</f>
        <v>49600</v>
      </c>
      <c r="G76" s="648">
        <f>SUM(G67)</f>
        <v>0</v>
      </c>
      <c r="H76" s="648">
        <f>SUM(H67:H75)</f>
        <v>125792</v>
      </c>
      <c r="I76" s="648">
        <f>SUM(I67:I75)</f>
        <v>125792</v>
      </c>
      <c r="J76" s="648">
        <f>SUM(J68:J75)</f>
        <v>125792</v>
      </c>
    </row>
    <row r="77" spans="1:13" ht="12.95" customHeight="1" thickBot="1" x14ac:dyDescent="0.3">
      <c r="A77" s="1040" t="s">
        <v>15</v>
      </c>
      <c r="B77" s="1041"/>
      <c r="C77" s="1041"/>
      <c r="D77" s="1042"/>
      <c r="E77" s="29"/>
      <c r="F77" s="166">
        <f>SUM(F76,F63,F34)</f>
        <v>2142509.5499999998</v>
      </c>
      <c r="G77" s="166">
        <f>SUM(G76,G63,G34)</f>
        <v>842117.71</v>
      </c>
      <c r="H77" s="166">
        <f>SUM(H76,H63,H34)</f>
        <v>1443167.34</v>
      </c>
      <c r="I77" s="166">
        <f>SUM(I76,I63,I34)</f>
        <v>2285285.0499999998</v>
      </c>
      <c r="J77" s="166">
        <f>SUM(J76,J63,J34)</f>
        <v>3052910</v>
      </c>
    </row>
    <row r="78" spans="1:13" ht="12.95" customHeight="1" thickTop="1" x14ac:dyDescent="0.25">
      <c r="A78" s="13"/>
      <c r="B78" s="13"/>
      <c r="C78" s="19"/>
      <c r="D78" s="19"/>
      <c r="E78" s="82"/>
      <c r="F78" s="57"/>
      <c r="G78" s="57"/>
      <c r="H78" s="57"/>
      <c r="I78" s="57"/>
      <c r="J78" s="57"/>
    </row>
    <row r="79" spans="1:13" s="327" customFormat="1" ht="14.1" customHeight="1" x14ac:dyDescent="0.25">
      <c r="A79" s="327" t="s">
        <v>27</v>
      </c>
      <c r="E79" s="328" t="s">
        <v>29</v>
      </c>
      <c r="F79" s="329"/>
      <c r="G79" s="329"/>
      <c r="H79" s="329" t="s">
        <v>30</v>
      </c>
      <c r="I79" s="329"/>
      <c r="J79" s="329"/>
    </row>
    <row r="80" spans="1:13" s="327" customFormat="1" ht="14.1" customHeight="1" x14ac:dyDescent="0.25">
      <c r="A80" s="30" t="s">
        <v>27</v>
      </c>
      <c r="B80" s="30"/>
      <c r="C80" s="30"/>
      <c r="D80" s="30"/>
      <c r="E80" s="23" t="s">
        <v>29</v>
      </c>
      <c r="F80" s="47"/>
      <c r="G80" s="47"/>
      <c r="H80" s="39" t="s">
        <v>30</v>
      </c>
      <c r="I80" s="47"/>
      <c r="J80" s="47"/>
    </row>
    <row r="81" spans="1:10" s="327" customFormat="1" ht="14.1" customHeight="1" x14ac:dyDescent="0.25">
      <c r="A81" s="30"/>
      <c r="B81" s="30"/>
      <c r="C81" s="30"/>
      <c r="D81" s="30"/>
      <c r="E81" s="384"/>
      <c r="F81" s="47"/>
      <c r="G81" s="47"/>
      <c r="H81" s="47"/>
      <c r="I81" s="47"/>
      <c r="J81" s="47"/>
    </row>
    <row r="82" spans="1:10" s="327" customFormat="1" ht="14.1" customHeight="1" x14ac:dyDescent="0.25">
      <c r="A82" s="30"/>
      <c r="B82" s="351"/>
      <c r="C82" s="351" t="s">
        <v>367</v>
      </c>
      <c r="D82" s="351"/>
      <c r="E82" s="351"/>
      <c r="F82" s="351" t="s">
        <v>31</v>
      </c>
      <c r="G82" s="351"/>
      <c r="H82" s="352"/>
      <c r="I82" s="351" t="s">
        <v>32</v>
      </c>
      <c r="J82" s="352"/>
    </row>
    <row r="83" spans="1:10" s="327" customFormat="1" ht="14.1" customHeight="1" x14ac:dyDescent="0.25">
      <c r="A83" s="30"/>
      <c r="B83" s="30"/>
      <c r="C83" s="219" t="s">
        <v>28</v>
      </c>
      <c r="D83" s="30"/>
      <c r="E83" s="384"/>
      <c r="F83" s="219" t="s">
        <v>248</v>
      </c>
      <c r="G83" s="30"/>
      <c r="H83" s="47"/>
      <c r="I83" s="219" t="s">
        <v>287</v>
      </c>
      <c r="J83" s="47"/>
    </row>
  </sheetData>
  <mergeCells count="45">
    <mergeCell ref="G43:I43"/>
    <mergeCell ref="J43:J44"/>
    <mergeCell ref="E44:E45"/>
    <mergeCell ref="I44:I45"/>
    <mergeCell ref="A45:D45"/>
    <mergeCell ref="A4:J4"/>
    <mergeCell ref="A6:D6"/>
    <mergeCell ref="G7:I7"/>
    <mergeCell ref="J7:J8"/>
    <mergeCell ref="E8:E9"/>
    <mergeCell ref="I8:I9"/>
    <mergeCell ref="A8:D9"/>
    <mergeCell ref="A5:J5"/>
    <mergeCell ref="C15:D15"/>
    <mergeCell ref="A10:D10"/>
    <mergeCell ref="B50:D50"/>
    <mergeCell ref="B52:D52"/>
    <mergeCell ref="C51:D51"/>
    <mergeCell ref="C23:D23"/>
    <mergeCell ref="C32:D32"/>
    <mergeCell ref="C49:D49"/>
    <mergeCell ref="A11:D11"/>
    <mergeCell ref="B12:D12"/>
    <mergeCell ref="C13:D13"/>
    <mergeCell ref="B14:D14"/>
    <mergeCell ref="B34:D34"/>
    <mergeCell ref="A46:D46"/>
    <mergeCell ref="B48:D48"/>
    <mergeCell ref="A42:D42"/>
    <mergeCell ref="A77:D77"/>
    <mergeCell ref="C72:D72"/>
    <mergeCell ref="C53:D53"/>
    <mergeCell ref="B66:D66"/>
    <mergeCell ref="C67:D67"/>
    <mergeCell ref="B76:D76"/>
    <mergeCell ref="A65:D65"/>
    <mergeCell ref="B54:D54"/>
    <mergeCell ref="B57:D57"/>
    <mergeCell ref="B61:D61"/>
    <mergeCell ref="B63:D63"/>
    <mergeCell ref="C55:D55"/>
    <mergeCell ref="C56:D56"/>
    <mergeCell ref="C58:D58"/>
    <mergeCell ref="C62:D62"/>
    <mergeCell ref="B59:D59"/>
  </mergeCells>
  <pageMargins left="1.21" right="0.39370078740157483" top="0.27559055118110237" bottom="0.23622047244094491" header="0" footer="0"/>
  <pageSetup paperSize="1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75"/>
  <sheetViews>
    <sheetView topLeftCell="A5" zoomScale="76" zoomScaleNormal="76" workbookViewId="0">
      <selection activeCell="N26" sqref="N26"/>
    </sheetView>
  </sheetViews>
  <sheetFormatPr defaultColWidth="9.140625" defaultRowHeight="14.1" customHeight="1" x14ac:dyDescent="0.25"/>
  <cols>
    <col min="1" max="1" width="3" style="38" customWidth="1"/>
    <col min="2" max="2" width="2.85546875" style="38" customWidth="1"/>
    <col min="3" max="3" width="4.28515625" style="38" customWidth="1"/>
    <col min="4" max="4" width="39.42578125" style="38" customWidth="1"/>
    <col min="5" max="5" width="16.28515625" style="38" customWidth="1"/>
    <col min="6" max="6" width="16.85546875" style="38" customWidth="1"/>
    <col min="7" max="8" width="16" style="38" customWidth="1"/>
    <col min="9" max="9" width="16.140625" style="38" customWidth="1"/>
    <col min="10" max="10" width="15.85546875" style="38" customWidth="1"/>
    <col min="11" max="16384" width="9.140625" style="38"/>
  </cols>
  <sheetData>
    <row r="1" spans="1:10" ht="14.1" customHeight="1" x14ac:dyDescent="0.3">
      <c r="E1" s="38" t="s">
        <v>50</v>
      </c>
      <c r="J1" s="199"/>
    </row>
    <row r="2" spans="1:10" ht="14.1" customHeight="1" x14ac:dyDescent="0.3">
      <c r="F2" s="38" t="s">
        <v>50</v>
      </c>
      <c r="H2" s="38" t="s">
        <v>53</v>
      </c>
      <c r="J2" s="23"/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4.1" customHeight="1" thickBot="1" x14ac:dyDescent="0.35">
      <c r="A6" s="38" t="s">
        <v>64</v>
      </c>
    </row>
    <row r="7" spans="1:10" ht="14.1" customHeight="1" thickBot="1" x14ac:dyDescent="0.3">
      <c r="A7" s="24"/>
      <c r="B7" s="383"/>
      <c r="C7" s="383"/>
      <c r="D7" s="383"/>
      <c r="E7" s="26"/>
      <c r="F7" s="379"/>
      <c r="G7" s="1052" t="s">
        <v>19</v>
      </c>
      <c r="H7" s="1052"/>
      <c r="I7" s="1052"/>
      <c r="J7" s="1025" t="s">
        <v>24</v>
      </c>
    </row>
    <row r="8" spans="1:10" ht="14.1" customHeight="1" x14ac:dyDescent="0.25">
      <c r="A8" s="1056" t="s">
        <v>1</v>
      </c>
      <c r="B8" s="1057"/>
      <c r="C8" s="1057"/>
      <c r="D8" s="1053"/>
      <c r="E8" s="1053" t="s">
        <v>16</v>
      </c>
      <c r="F8" s="380" t="s">
        <v>17</v>
      </c>
      <c r="G8" s="393" t="s">
        <v>373</v>
      </c>
      <c r="H8" s="393" t="s">
        <v>21</v>
      </c>
      <c r="I8" s="1054" t="s">
        <v>22</v>
      </c>
      <c r="J8" s="1026"/>
    </row>
    <row r="9" spans="1:10" ht="14.1" customHeight="1" x14ac:dyDescent="0.25">
      <c r="A9" s="1056"/>
      <c r="B9" s="1057"/>
      <c r="C9" s="1057"/>
      <c r="D9" s="1053"/>
      <c r="E9" s="1053"/>
      <c r="F9" s="380" t="s">
        <v>18</v>
      </c>
      <c r="G9" s="394" t="s">
        <v>18</v>
      </c>
      <c r="H9" s="394" t="s">
        <v>23</v>
      </c>
      <c r="I9" s="1055"/>
      <c r="J9" s="380" t="s">
        <v>25</v>
      </c>
    </row>
    <row r="10" spans="1:10" ht="14.1" customHeight="1" thickBot="1" x14ac:dyDescent="0.35">
      <c r="A10" s="1058" t="s">
        <v>375</v>
      </c>
      <c r="B10" s="1059"/>
      <c r="C10" s="1059"/>
      <c r="D10" s="1060"/>
      <c r="E10" s="395" t="s">
        <v>376</v>
      </c>
      <c r="F10" s="395" t="s">
        <v>377</v>
      </c>
      <c r="G10" s="395" t="s">
        <v>378</v>
      </c>
      <c r="H10" s="395" t="s">
        <v>379</v>
      </c>
      <c r="I10" s="395" t="s">
        <v>380</v>
      </c>
      <c r="J10" s="395" t="s">
        <v>381</v>
      </c>
    </row>
    <row r="11" spans="1:10" ht="14.1" customHeight="1" x14ac:dyDescent="0.3">
      <c r="A11" s="1061" t="s">
        <v>58</v>
      </c>
      <c r="B11" s="1028"/>
      <c r="C11" s="1028"/>
      <c r="D11" s="1029"/>
      <c r="E11" s="284"/>
      <c r="F11" s="14"/>
      <c r="G11" s="14"/>
      <c r="H11" s="14"/>
      <c r="I11" s="14"/>
      <c r="J11" s="14"/>
    </row>
    <row r="12" spans="1:10" ht="14.1" customHeight="1" x14ac:dyDescent="0.3">
      <c r="A12" s="31"/>
      <c r="B12" s="1031" t="s">
        <v>2</v>
      </c>
      <c r="C12" s="1031"/>
      <c r="D12" s="1032"/>
      <c r="E12" s="51" t="s">
        <v>154</v>
      </c>
      <c r="F12" s="14"/>
      <c r="G12" s="14"/>
      <c r="H12" s="14"/>
      <c r="I12" s="14"/>
      <c r="J12" s="14"/>
    </row>
    <row r="13" spans="1:10" ht="14.1" customHeight="1" x14ac:dyDescent="0.3">
      <c r="A13" s="31"/>
      <c r="B13" s="32"/>
      <c r="C13" s="1031" t="s">
        <v>3</v>
      </c>
      <c r="D13" s="1032"/>
      <c r="E13" s="115" t="s">
        <v>74</v>
      </c>
      <c r="F13" s="21">
        <v>1819358.77</v>
      </c>
      <c r="G13" s="21">
        <v>758797</v>
      </c>
      <c r="H13" s="21">
        <v>1349270.49</v>
      </c>
      <c r="I13" s="21">
        <f>SUM(G13:H13)</f>
        <v>2108067.4900000002</v>
      </c>
      <c r="J13" s="21">
        <f>[1]Sheet1!$K$8</f>
        <v>2404584</v>
      </c>
    </row>
    <row r="14" spans="1:10" ht="14.1" customHeight="1" x14ac:dyDescent="0.3">
      <c r="A14" s="31"/>
      <c r="B14" s="1031" t="s">
        <v>4</v>
      </c>
      <c r="C14" s="1031"/>
      <c r="D14" s="1032"/>
      <c r="E14" s="51" t="s">
        <v>155</v>
      </c>
      <c r="F14" s="358">
        <f>SUM(F16:F25)</f>
        <v>532178.96</v>
      </c>
      <c r="G14" s="358">
        <f>SUM(G16:G25)</f>
        <v>368989.76</v>
      </c>
      <c r="H14" s="358">
        <f>SUM(H15:H25)</f>
        <v>687662.75</v>
      </c>
      <c r="I14" s="358">
        <f>SUM(G14:H14)</f>
        <v>1056652.51</v>
      </c>
      <c r="J14" s="358">
        <f>SUM(J16:J25)</f>
        <v>692764</v>
      </c>
    </row>
    <row r="15" spans="1:10" ht="14.1" customHeight="1" x14ac:dyDescent="0.3">
      <c r="A15" s="31"/>
      <c r="B15" s="30"/>
      <c r="C15" s="1031" t="s">
        <v>5</v>
      </c>
      <c r="D15" s="1032"/>
      <c r="E15" s="115" t="s">
        <v>75</v>
      </c>
      <c r="F15" s="21">
        <v>145000</v>
      </c>
      <c r="G15" s="21">
        <v>72000</v>
      </c>
      <c r="H15" s="21">
        <v>96000</v>
      </c>
      <c r="I15" s="21">
        <f>SUM(G15:H15)</f>
        <v>168000</v>
      </c>
      <c r="J15" s="21">
        <f>[1]Sheet1!K10</f>
        <v>168000</v>
      </c>
    </row>
    <row r="16" spans="1:10" ht="14.1" customHeight="1" x14ac:dyDescent="0.3">
      <c r="A16" s="31"/>
      <c r="B16" s="30"/>
      <c r="C16" s="231" t="s">
        <v>124</v>
      </c>
      <c r="D16" s="232"/>
      <c r="E16" s="235" t="s">
        <v>139</v>
      </c>
      <c r="F16" s="21">
        <v>67500</v>
      </c>
      <c r="G16" s="21">
        <v>33750</v>
      </c>
      <c r="H16" s="21">
        <v>78750</v>
      </c>
      <c r="I16" s="21">
        <f t="shared" ref="I16:I30" si="0">SUM(G16:H16)</f>
        <v>112500</v>
      </c>
      <c r="J16" s="21">
        <f>[1]Sheet1!K11</f>
        <v>67500</v>
      </c>
    </row>
    <row r="17" spans="1:10" ht="14.1" customHeight="1" x14ac:dyDescent="0.3">
      <c r="A17" s="31"/>
      <c r="B17" s="30"/>
      <c r="C17" s="231" t="s">
        <v>125</v>
      </c>
      <c r="D17" s="232"/>
      <c r="E17" s="235" t="s">
        <v>140</v>
      </c>
      <c r="F17" s="21">
        <v>67500</v>
      </c>
      <c r="G17" s="21">
        <v>33750</v>
      </c>
      <c r="H17" s="21">
        <v>78750</v>
      </c>
      <c r="I17" s="21">
        <f t="shared" si="0"/>
        <v>112500</v>
      </c>
      <c r="J17" s="21">
        <f>[1]Sheet1!K12</f>
        <v>67500</v>
      </c>
    </row>
    <row r="18" spans="1:10" ht="14.1" customHeight="1" x14ac:dyDescent="0.3">
      <c r="A18" s="31"/>
      <c r="B18" s="30"/>
      <c r="C18" s="231" t="s">
        <v>126</v>
      </c>
      <c r="D18" s="232"/>
      <c r="E18" s="235" t="s">
        <v>141</v>
      </c>
      <c r="F18" s="21">
        <v>36000</v>
      </c>
      <c r="G18" s="21">
        <v>36000</v>
      </c>
      <c r="H18" s="21">
        <v>6000</v>
      </c>
      <c r="I18" s="21">
        <f t="shared" si="0"/>
        <v>42000</v>
      </c>
      <c r="J18" s="21">
        <f>[1]Sheet1!K13</f>
        <v>42000</v>
      </c>
    </row>
    <row r="19" spans="1:10" ht="14.1" customHeight="1" x14ac:dyDescent="0.3">
      <c r="A19" s="31"/>
      <c r="B19" s="30"/>
      <c r="C19" s="231" t="s">
        <v>129</v>
      </c>
      <c r="D19" s="232"/>
      <c r="E19" s="235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>
        <v>0</v>
      </c>
    </row>
    <row r="20" spans="1:10" ht="14.1" customHeight="1" x14ac:dyDescent="0.3">
      <c r="A20" s="31"/>
      <c r="B20" s="30"/>
      <c r="C20" s="231" t="s">
        <v>133</v>
      </c>
      <c r="D20" s="232"/>
      <c r="E20" s="235" t="s">
        <v>146</v>
      </c>
      <c r="F20" s="21">
        <v>0</v>
      </c>
      <c r="G20" s="21">
        <v>0</v>
      </c>
      <c r="H20" s="21">
        <v>0</v>
      </c>
      <c r="I20" s="21">
        <f t="shared" si="0"/>
        <v>0</v>
      </c>
      <c r="J20" s="21">
        <v>0</v>
      </c>
    </row>
    <row r="21" spans="1:10" ht="14.1" customHeight="1" x14ac:dyDescent="0.3">
      <c r="A21" s="31"/>
      <c r="B21" s="30"/>
      <c r="C21" s="389" t="s">
        <v>358</v>
      </c>
      <c r="D21" s="390"/>
      <c r="E21" s="391"/>
      <c r="F21" s="21">
        <v>0</v>
      </c>
      <c r="G21" s="21">
        <v>0</v>
      </c>
      <c r="H21" s="21">
        <v>10000</v>
      </c>
      <c r="I21" s="21">
        <f>SUM(G21:H21)</f>
        <v>10000</v>
      </c>
      <c r="J21" s="21">
        <f>[1]Sheet1!$K$18</f>
        <v>5000</v>
      </c>
    </row>
    <row r="22" spans="1:10" ht="14.1" customHeight="1" x14ac:dyDescent="0.3">
      <c r="A22" s="31"/>
      <c r="B22" s="30"/>
      <c r="C22" s="231" t="s">
        <v>131</v>
      </c>
      <c r="D22" s="232"/>
      <c r="E22" s="235" t="s">
        <v>147</v>
      </c>
      <c r="F22" s="21">
        <v>83690.960000000006</v>
      </c>
      <c r="G22" s="21">
        <v>137209.76</v>
      </c>
      <c r="H22" s="21">
        <v>124764.75</v>
      </c>
      <c r="I22" s="21">
        <f t="shared" si="0"/>
        <v>261974.51</v>
      </c>
      <c r="J22" s="21">
        <f>[1]Sheet1!$K$17</f>
        <v>75000</v>
      </c>
    </row>
    <row r="23" spans="1:10" ht="14.1" customHeight="1" x14ac:dyDescent="0.3">
      <c r="A23" s="31"/>
      <c r="B23" s="30"/>
      <c r="C23" s="231" t="s">
        <v>132</v>
      </c>
      <c r="D23" s="232"/>
      <c r="E23" s="235" t="s">
        <v>148</v>
      </c>
      <c r="F23" s="21">
        <v>123744</v>
      </c>
      <c r="G23" s="21">
        <v>0</v>
      </c>
      <c r="H23" s="21">
        <v>193339</v>
      </c>
      <c r="I23" s="21">
        <f>SUM(G23:H23)</f>
        <v>193339</v>
      </c>
      <c r="J23" s="21">
        <f>[1]Sheet1!K21</f>
        <v>200382</v>
      </c>
    </row>
    <row r="24" spans="1:10" ht="14.1" customHeight="1" x14ac:dyDescent="0.3">
      <c r="A24" s="31"/>
      <c r="B24" s="30"/>
      <c r="C24" s="1031" t="s">
        <v>226</v>
      </c>
      <c r="D24" s="1032"/>
      <c r="E24" s="235" t="s">
        <v>148</v>
      </c>
      <c r="F24" s="21">
        <v>123744</v>
      </c>
      <c r="G24" s="21">
        <v>128280</v>
      </c>
      <c r="H24" s="21">
        <v>65059</v>
      </c>
      <c r="I24" s="21">
        <f t="shared" si="0"/>
        <v>193339</v>
      </c>
      <c r="J24" s="21">
        <f>[1]Sheet1!K22</f>
        <v>200382</v>
      </c>
    </row>
    <row r="25" spans="1:10" ht="14.1" customHeight="1" x14ac:dyDescent="0.3">
      <c r="A25" s="31"/>
      <c r="B25" s="30"/>
      <c r="C25" s="231" t="s">
        <v>134</v>
      </c>
      <c r="D25" s="232"/>
      <c r="E25" s="235" t="s">
        <v>149</v>
      </c>
      <c r="F25" s="21">
        <v>30000</v>
      </c>
      <c r="G25" s="21">
        <v>0</v>
      </c>
      <c r="H25" s="21">
        <v>35000</v>
      </c>
      <c r="I25" s="21">
        <f t="shared" si="0"/>
        <v>35000</v>
      </c>
      <c r="J25" s="21">
        <f>[1]Sheet1!K23</f>
        <v>35000</v>
      </c>
    </row>
    <row r="26" spans="1:10" ht="14.1" customHeight="1" x14ac:dyDescent="0.3">
      <c r="A26" s="31"/>
      <c r="B26" s="32" t="s">
        <v>56</v>
      </c>
      <c r="C26" s="32"/>
      <c r="D26" s="33"/>
      <c r="E26" s="51" t="s">
        <v>150</v>
      </c>
      <c r="F26" s="358">
        <f>SUM(F27:F30)</f>
        <v>219457.2</v>
      </c>
      <c r="G26" s="358">
        <f>SUM(G27:G30)</f>
        <v>109761.09999999999</v>
      </c>
      <c r="H26" s="358">
        <f>SUM(H27:H30)</f>
        <v>257429.90000000002</v>
      </c>
      <c r="I26" s="358">
        <f>SUM(G26:H26)</f>
        <v>367191</v>
      </c>
      <c r="J26" s="358">
        <f>SUM(J27:J30)</f>
        <v>357674</v>
      </c>
    </row>
    <row r="27" spans="1:10" ht="14.1" customHeight="1" x14ac:dyDescent="0.3">
      <c r="A27" s="31"/>
      <c r="B27" s="30"/>
      <c r="C27" s="80" t="s">
        <v>135</v>
      </c>
      <c r="D27" s="78"/>
      <c r="E27" s="51" t="s">
        <v>151</v>
      </c>
      <c r="F27" s="21">
        <v>178822.98</v>
      </c>
      <c r="G27" s="21">
        <v>89459.4</v>
      </c>
      <c r="H27" s="21">
        <v>188948.6</v>
      </c>
      <c r="I27" s="14">
        <f t="shared" si="0"/>
        <v>278408</v>
      </c>
      <c r="J27" s="14">
        <f>[1]Sheet1!K25</f>
        <v>288554</v>
      </c>
    </row>
    <row r="28" spans="1:10" ht="14.1" customHeight="1" x14ac:dyDescent="0.3">
      <c r="A28" s="31"/>
      <c r="B28" s="30"/>
      <c r="C28" s="80" t="s">
        <v>136</v>
      </c>
      <c r="D28" s="78"/>
      <c r="E28" s="51" t="s">
        <v>152</v>
      </c>
      <c r="F28" s="21">
        <v>10900</v>
      </c>
      <c r="G28" s="21">
        <v>5100</v>
      </c>
      <c r="H28" s="21">
        <v>7500</v>
      </c>
      <c r="I28" s="14">
        <f t="shared" si="0"/>
        <v>12600</v>
      </c>
      <c r="J28" s="14">
        <f>[1]Sheet1!K26</f>
        <v>12600</v>
      </c>
    </row>
    <row r="29" spans="1:10" ht="14.1" customHeight="1" x14ac:dyDescent="0.3">
      <c r="A29" s="31"/>
      <c r="B29" s="30"/>
      <c r="C29" s="80" t="s">
        <v>137</v>
      </c>
      <c r="D29" s="78"/>
      <c r="E29" s="51" t="s">
        <v>156</v>
      </c>
      <c r="F29" s="21">
        <v>22386</v>
      </c>
      <c r="G29" s="21">
        <v>11701.7</v>
      </c>
      <c r="H29" s="21">
        <v>56081.3</v>
      </c>
      <c r="I29" s="14">
        <f t="shared" si="0"/>
        <v>67783</v>
      </c>
      <c r="J29" s="14">
        <f>[1]Sheet1!K27</f>
        <v>48120</v>
      </c>
    </row>
    <row r="30" spans="1:10" ht="14.1" customHeight="1" x14ac:dyDescent="0.3">
      <c r="A30" s="31"/>
      <c r="B30" s="30"/>
      <c r="C30" s="80" t="s">
        <v>138</v>
      </c>
      <c r="D30" s="78"/>
      <c r="E30" s="51" t="s">
        <v>153</v>
      </c>
      <c r="F30" s="21">
        <v>7348.22</v>
      </c>
      <c r="G30" s="21">
        <v>3500</v>
      </c>
      <c r="H30" s="21">
        <v>4900</v>
      </c>
      <c r="I30" s="14">
        <f t="shared" si="0"/>
        <v>8400</v>
      </c>
      <c r="J30" s="14">
        <f>[1]Sheet1!K28</f>
        <v>8400</v>
      </c>
    </row>
    <row r="31" spans="1:10" ht="14.1" customHeight="1" x14ac:dyDescent="0.3">
      <c r="A31" s="31"/>
      <c r="B31" s="112" t="s">
        <v>6</v>
      </c>
      <c r="C31" s="111"/>
      <c r="E31" s="51" t="s">
        <v>157</v>
      </c>
      <c r="F31" s="14"/>
      <c r="G31" s="14"/>
      <c r="H31" s="14"/>
      <c r="I31" s="14"/>
      <c r="J31" s="14"/>
    </row>
    <row r="32" spans="1:10" ht="14.1" customHeight="1" x14ac:dyDescent="0.3">
      <c r="A32" s="31"/>
      <c r="B32" s="32"/>
      <c r="C32" s="114" t="s">
        <v>6</v>
      </c>
      <c r="D32" s="111"/>
      <c r="E32" s="51" t="s">
        <v>153</v>
      </c>
      <c r="F32" s="159"/>
      <c r="G32" s="357">
        <v>0</v>
      </c>
      <c r="H32" s="357">
        <v>0</v>
      </c>
      <c r="I32" s="357">
        <v>0</v>
      </c>
      <c r="J32" s="357">
        <v>0</v>
      </c>
    </row>
    <row r="33" spans="1:10" ht="14.1" customHeight="1" x14ac:dyDescent="0.3">
      <c r="A33" s="31"/>
      <c r="B33" s="32"/>
      <c r="C33" s="1045" t="s">
        <v>235</v>
      </c>
      <c r="D33" s="1046"/>
      <c r="E33" s="51"/>
      <c r="F33" s="21">
        <v>30000</v>
      </c>
      <c r="G33" s="21">
        <v>0</v>
      </c>
      <c r="H33" s="21">
        <v>35000</v>
      </c>
      <c r="I33" s="21">
        <f>SUM(G33:H33)</f>
        <v>35000</v>
      </c>
      <c r="J33" s="21">
        <f>[1]Sheet1!$K$31</f>
        <v>35000</v>
      </c>
    </row>
    <row r="34" spans="1:10" ht="14.1" customHeight="1" x14ac:dyDescent="0.3">
      <c r="A34" s="31"/>
      <c r="B34" s="32"/>
      <c r="C34" s="251" t="s">
        <v>609</v>
      </c>
      <c r="D34" s="250"/>
      <c r="E34" s="51"/>
      <c r="F34" s="21">
        <v>751598.68</v>
      </c>
      <c r="G34" s="21">
        <v>0</v>
      </c>
      <c r="H34" s="21">
        <v>0</v>
      </c>
      <c r="I34" s="21">
        <v>0</v>
      </c>
      <c r="J34" s="21"/>
    </row>
    <row r="35" spans="1:10" ht="14.1" customHeight="1" x14ac:dyDescent="0.3">
      <c r="A35" s="31"/>
      <c r="B35" s="1028" t="s">
        <v>83</v>
      </c>
      <c r="C35" s="1028"/>
      <c r="D35" s="1029"/>
      <c r="E35" s="83"/>
      <c r="F35" s="223">
        <f>SUM(F13,F14,F15,F26,F32,F33:F34)</f>
        <v>3497593.6100000003</v>
      </c>
      <c r="G35" s="223">
        <f>SUM(G13,G14,G15,G26,G33)</f>
        <v>1309547.8600000001</v>
      </c>
      <c r="H35" s="223">
        <f>SUM(H13,H14,H26,H33)</f>
        <v>2329363.14</v>
      </c>
      <c r="I35" s="223">
        <f>SUM(G35:H35)</f>
        <v>3638911</v>
      </c>
      <c r="J35" s="223">
        <f>SUM(J13,J14,J15,J26,J33)</f>
        <v>3658022</v>
      </c>
    </row>
    <row r="36" spans="1:10" ht="14.1" customHeight="1" x14ac:dyDescent="0.3">
      <c r="A36" s="184"/>
      <c r="B36" s="54"/>
      <c r="C36" s="54"/>
      <c r="D36" s="54"/>
      <c r="E36" s="28"/>
      <c r="F36" s="194"/>
      <c r="G36" s="194"/>
      <c r="H36" s="194"/>
      <c r="I36" s="194"/>
      <c r="J36" s="194"/>
    </row>
    <row r="37" spans="1:10" ht="14.1" customHeight="1" x14ac:dyDescent="0.3">
      <c r="A37" s="32"/>
      <c r="B37" s="169"/>
      <c r="C37" s="169"/>
      <c r="D37" s="169"/>
      <c r="E37" s="171"/>
      <c r="F37" s="57"/>
      <c r="G37" s="57"/>
      <c r="H37" s="57"/>
      <c r="I37" s="57"/>
      <c r="J37" s="57"/>
    </row>
    <row r="38" spans="1:10" ht="14.1" customHeight="1" x14ac:dyDescent="0.25">
      <c r="A38" s="32"/>
      <c r="B38" s="169"/>
      <c r="C38" s="169"/>
      <c r="D38" s="169"/>
      <c r="E38" s="171"/>
      <c r="F38" s="57"/>
      <c r="G38" s="57"/>
      <c r="H38" s="57"/>
      <c r="I38" s="57"/>
    </row>
    <row r="39" spans="1:10" ht="14.1" customHeight="1" x14ac:dyDescent="0.25">
      <c r="A39" s="32"/>
      <c r="B39" s="169"/>
      <c r="C39" s="169"/>
      <c r="D39" s="169"/>
      <c r="E39" s="171"/>
      <c r="F39" s="57"/>
      <c r="G39" s="57"/>
      <c r="H39" s="57"/>
      <c r="I39" s="57"/>
      <c r="J39" s="57"/>
    </row>
    <row r="40" spans="1:10" ht="14.1" customHeight="1" x14ac:dyDescent="0.25">
      <c r="A40" s="32"/>
      <c r="B40" s="259"/>
      <c r="C40" s="259"/>
      <c r="D40" s="259"/>
      <c r="E40" s="265"/>
      <c r="F40" s="57"/>
      <c r="G40" s="57"/>
      <c r="H40" s="57"/>
      <c r="I40" s="57"/>
      <c r="J40" s="57"/>
    </row>
    <row r="41" spans="1:10" ht="14.1" customHeight="1" x14ac:dyDescent="0.25">
      <c r="A41" s="32"/>
      <c r="B41" s="259"/>
      <c r="C41" s="259"/>
      <c r="D41" s="259"/>
      <c r="E41" s="265"/>
      <c r="F41" s="57"/>
      <c r="G41" s="57"/>
      <c r="H41" s="57"/>
      <c r="I41" s="57"/>
    </row>
    <row r="42" spans="1:10" ht="14.1" customHeight="1" thickBot="1" x14ac:dyDescent="0.3">
      <c r="A42" s="38" t="s">
        <v>64</v>
      </c>
      <c r="B42" s="259"/>
      <c r="C42" s="259"/>
      <c r="D42" s="259"/>
      <c r="E42" s="265"/>
      <c r="F42" s="57"/>
      <c r="G42" s="57"/>
      <c r="H42" s="57"/>
      <c r="I42" s="57"/>
      <c r="J42" s="199" t="s">
        <v>217</v>
      </c>
    </row>
    <row r="43" spans="1:10" ht="14.1" customHeight="1" thickBot="1" x14ac:dyDescent="0.3">
      <c r="A43" s="24"/>
      <c r="B43" s="25"/>
      <c r="C43" s="25"/>
      <c r="D43" s="25"/>
      <c r="E43" s="26"/>
      <c r="F43" s="272"/>
      <c r="G43" s="1052" t="s">
        <v>19</v>
      </c>
      <c r="H43" s="1052"/>
      <c r="I43" s="1052"/>
      <c r="J43" s="1025" t="s">
        <v>24</v>
      </c>
    </row>
    <row r="44" spans="1:10" ht="14.1" customHeight="1" x14ac:dyDescent="0.25">
      <c r="A44" s="1056" t="s">
        <v>1</v>
      </c>
      <c r="B44" s="1057"/>
      <c r="C44" s="1057"/>
      <c r="D44" s="1053"/>
      <c r="E44" s="1100" t="s">
        <v>16</v>
      </c>
      <c r="F44" s="273" t="s">
        <v>17</v>
      </c>
      <c r="G44" s="1054" t="s">
        <v>18</v>
      </c>
      <c r="H44" s="1054" t="s">
        <v>23</v>
      </c>
      <c r="I44" s="1054" t="s">
        <v>22</v>
      </c>
      <c r="J44" s="1026"/>
    </row>
    <row r="45" spans="1:10" ht="14.1" customHeight="1" thickBot="1" x14ac:dyDescent="0.3">
      <c r="A45" s="1103"/>
      <c r="B45" s="1104"/>
      <c r="C45" s="1104"/>
      <c r="D45" s="1105"/>
      <c r="E45" s="1101"/>
      <c r="F45" s="285" t="s">
        <v>18</v>
      </c>
      <c r="G45" s="1102"/>
      <c r="H45" s="1102"/>
      <c r="I45" s="1102"/>
      <c r="J45" s="285" t="s">
        <v>25</v>
      </c>
    </row>
    <row r="46" spans="1:10" ht="14.1" customHeight="1" x14ac:dyDescent="0.25">
      <c r="A46" s="1106"/>
      <c r="B46" s="1107"/>
      <c r="C46" s="1107"/>
      <c r="D46" s="1108"/>
      <c r="E46" s="283"/>
      <c r="F46" s="283"/>
      <c r="G46" s="283"/>
      <c r="H46" s="283"/>
      <c r="I46" s="283"/>
      <c r="J46" s="283"/>
    </row>
    <row r="47" spans="1:10" ht="14.1" customHeight="1" x14ac:dyDescent="0.25">
      <c r="A47" s="11" t="s">
        <v>7</v>
      </c>
      <c r="B47" s="13"/>
      <c r="C47" s="19"/>
      <c r="D47" s="43"/>
      <c r="E47" s="83"/>
      <c r="F47" s="14"/>
      <c r="G47" s="14"/>
      <c r="H47" s="14"/>
      <c r="I47" s="14"/>
      <c r="J47" s="14"/>
    </row>
    <row r="48" spans="1:10" ht="14.1" customHeight="1" x14ac:dyDescent="0.25">
      <c r="A48" s="11"/>
      <c r="B48" s="1030" t="s">
        <v>8</v>
      </c>
      <c r="C48" s="1031"/>
      <c r="D48" s="1032"/>
      <c r="E48" s="51" t="s">
        <v>117</v>
      </c>
      <c r="F48" s="14"/>
      <c r="G48" s="14"/>
      <c r="H48" s="14"/>
      <c r="I48" s="14"/>
      <c r="J48" s="14"/>
    </row>
    <row r="49" spans="1:10" ht="14.1" customHeight="1" x14ac:dyDescent="0.25">
      <c r="A49" s="11"/>
      <c r="B49" s="113"/>
      <c r="C49" s="1045" t="s">
        <v>8</v>
      </c>
      <c r="D49" s="1032"/>
      <c r="E49" s="51" t="s">
        <v>110</v>
      </c>
      <c r="F49" s="14">
        <v>45207</v>
      </c>
      <c r="G49" s="14">
        <v>38590</v>
      </c>
      <c r="H49" s="14">
        <v>111410</v>
      </c>
      <c r="I49" s="14">
        <f>SUM(G49:H49)</f>
        <v>150000</v>
      </c>
      <c r="J49" s="14">
        <v>150000</v>
      </c>
    </row>
    <row r="50" spans="1:10" ht="14.1" customHeight="1" x14ac:dyDescent="0.25">
      <c r="A50" s="11"/>
      <c r="B50" s="1030" t="s">
        <v>9</v>
      </c>
      <c r="C50" s="1031"/>
      <c r="D50" s="1032"/>
      <c r="E50" s="51" t="s">
        <v>118</v>
      </c>
      <c r="F50" s="14"/>
      <c r="G50" s="14"/>
      <c r="H50" s="14"/>
      <c r="I50" s="14"/>
      <c r="J50" s="14"/>
    </row>
    <row r="51" spans="1:10" ht="14.1" customHeight="1" x14ac:dyDescent="0.25">
      <c r="A51" s="11"/>
      <c r="B51" s="113"/>
      <c r="C51" s="1030" t="s">
        <v>46</v>
      </c>
      <c r="D51" s="1032"/>
      <c r="E51" s="51" t="s">
        <v>111</v>
      </c>
      <c r="F51" s="14">
        <v>30250</v>
      </c>
      <c r="G51" s="14">
        <v>26000</v>
      </c>
      <c r="H51" s="14">
        <v>174000</v>
      </c>
      <c r="I51" s="14">
        <f>SUM(G51:H51)</f>
        <v>200000</v>
      </c>
      <c r="J51" s="14">
        <v>200000</v>
      </c>
    </row>
    <row r="52" spans="1:10" ht="14.1" customHeight="1" x14ac:dyDescent="0.25">
      <c r="A52" s="11"/>
      <c r="B52" s="1030" t="s">
        <v>10</v>
      </c>
      <c r="C52" s="1031"/>
      <c r="D52" s="1032"/>
      <c r="E52" s="51" t="s">
        <v>119</v>
      </c>
      <c r="F52" s="14"/>
      <c r="G52" s="14"/>
      <c r="H52" s="14"/>
      <c r="I52" s="14"/>
      <c r="J52" s="14"/>
    </row>
    <row r="53" spans="1:10" ht="14.1" customHeight="1" x14ac:dyDescent="0.25">
      <c r="A53" s="11"/>
      <c r="B53" s="113"/>
      <c r="C53" s="1030" t="s">
        <v>34</v>
      </c>
      <c r="D53" s="1032"/>
      <c r="E53" s="51" t="s">
        <v>112</v>
      </c>
      <c r="F53" s="14">
        <v>55471.57</v>
      </c>
      <c r="G53" s="14">
        <v>68856</v>
      </c>
      <c r="H53" s="14">
        <v>31144</v>
      </c>
      <c r="I53" s="14">
        <f>SUM(G53:H53)</f>
        <v>100000</v>
      </c>
      <c r="J53" s="14">
        <v>100000</v>
      </c>
    </row>
    <row r="54" spans="1:10" ht="14.1" customHeight="1" x14ac:dyDescent="0.25">
      <c r="A54" s="11"/>
      <c r="B54" s="1030" t="s">
        <v>69</v>
      </c>
      <c r="C54" s="1031"/>
      <c r="D54" s="1032"/>
      <c r="E54" s="51" t="s">
        <v>121</v>
      </c>
      <c r="F54" s="358">
        <f>SUM(F55:F57)</f>
        <v>367491.58</v>
      </c>
      <c r="G54" s="358">
        <f t="shared" ref="G54:H54" si="1">SUM(G55:G56)</f>
        <v>26457.14</v>
      </c>
      <c r="H54" s="358">
        <f t="shared" si="1"/>
        <v>28542.86</v>
      </c>
      <c r="I54" s="358">
        <f>SUM(G54:H54)</f>
        <v>55000</v>
      </c>
      <c r="J54" s="358">
        <f>SUM(J55:J56)</f>
        <v>55000</v>
      </c>
    </row>
    <row r="55" spans="1:10" ht="14.1" customHeight="1" x14ac:dyDescent="0.25">
      <c r="A55" s="11"/>
      <c r="B55" s="113"/>
      <c r="C55" s="1030" t="s">
        <v>95</v>
      </c>
      <c r="D55" s="1032"/>
      <c r="E55" s="51" t="s">
        <v>115</v>
      </c>
      <c r="F55" s="21">
        <v>33618.32</v>
      </c>
      <c r="G55" s="21">
        <v>12457.14</v>
      </c>
      <c r="H55" s="21">
        <v>17542.86</v>
      </c>
      <c r="I55" s="21">
        <f>SUM(G55:H55)</f>
        <v>30000</v>
      </c>
      <c r="J55" s="21">
        <v>30000</v>
      </c>
    </row>
    <row r="56" spans="1:10" ht="14.1" customHeight="1" x14ac:dyDescent="0.25">
      <c r="A56" s="11"/>
      <c r="B56" s="113"/>
      <c r="C56" s="1030" t="s">
        <v>108</v>
      </c>
      <c r="D56" s="1032"/>
      <c r="E56" s="51" t="s">
        <v>116</v>
      </c>
      <c r="F56" s="21">
        <v>16500</v>
      </c>
      <c r="G56" s="21">
        <v>14000</v>
      </c>
      <c r="H56" s="21">
        <v>11000</v>
      </c>
      <c r="I56" s="21">
        <f>SUM(G56:H56)</f>
        <v>25000</v>
      </c>
      <c r="J56" s="21">
        <v>25000</v>
      </c>
    </row>
    <row r="57" spans="1:10" s="410" customFormat="1" ht="14.1" customHeight="1" x14ac:dyDescent="0.25">
      <c r="A57" s="407"/>
      <c r="B57" s="437" t="s">
        <v>37</v>
      </c>
      <c r="C57" s="437"/>
      <c r="D57" s="438"/>
      <c r="E57" s="411"/>
      <c r="F57" s="21">
        <v>317373.26</v>
      </c>
      <c r="G57" s="21"/>
      <c r="H57" s="21"/>
      <c r="I57" s="21"/>
      <c r="J57" s="21"/>
    </row>
    <row r="58" spans="1:10" ht="14.1" customHeight="1" x14ac:dyDescent="0.25">
      <c r="A58" s="37"/>
      <c r="B58" s="1028" t="s">
        <v>84</v>
      </c>
      <c r="C58" s="1028"/>
      <c r="D58" s="1029"/>
      <c r="E58" s="83"/>
      <c r="F58" s="198">
        <f>SUM(F49,F51,F53,F54)</f>
        <v>498420.15</v>
      </c>
      <c r="G58" s="198">
        <f t="shared" ref="G58" si="2">SUM(G49,G51,G53,G54)</f>
        <v>159903.14000000001</v>
      </c>
      <c r="H58" s="198">
        <f>SUM(H49,H51,H53,H54)</f>
        <v>345096.86</v>
      </c>
      <c r="I58" s="198">
        <f>SUM(I49,I51,I53,I54)</f>
        <v>505000</v>
      </c>
      <c r="J58" s="198">
        <f>SUM(J49,J51,J53,J54)</f>
        <v>505000</v>
      </c>
    </row>
    <row r="59" spans="1:10" ht="14.1" customHeight="1" x14ac:dyDescent="0.25">
      <c r="A59" s="1061" t="s">
        <v>14</v>
      </c>
      <c r="B59" s="1028"/>
      <c r="C59" s="1028"/>
      <c r="D59" s="1029"/>
      <c r="E59" s="83"/>
      <c r="F59" s="17"/>
      <c r="G59" s="17"/>
      <c r="H59" s="17"/>
      <c r="I59" s="17"/>
      <c r="J59" s="17"/>
    </row>
    <row r="60" spans="1:10" ht="14.1" customHeight="1" x14ac:dyDescent="0.25">
      <c r="A60" s="37"/>
      <c r="B60" s="1031" t="s">
        <v>82</v>
      </c>
      <c r="C60" s="1031"/>
      <c r="D60" s="1032"/>
      <c r="E60" s="51" t="s">
        <v>176</v>
      </c>
      <c r="F60" s="52"/>
      <c r="G60" s="52"/>
      <c r="H60" s="52"/>
      <c r="I60" s="52"/>
      <c r="J60" s="52"/>
    </row>
    <row r="61" spans="1:10" ht="14.1" customHeight="1" x14ac:dyDescent="0.25">
      <c r="A61" s="37"/>
      <c r="B61" s="110"/>
      <c r="C61" s="1063" t="s">
        <v>106</v>
      </c>
      <c r="D61" s="1064"/>
      <c r="E61" s="51" t="s">
        <v>177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</row>
    <row r="62" spans="1:10" s="410" customFormat="1" ht="14.1" customHeight="1" x14ac:dyDescent="0.25">
      <c r="A62" s="37"/>
      <c r="B62" s="539"/>
      <c r="C62" s="546" t="s">
        <v>511</v>
      </c>
      <c r="D62" s="547"/>
      <c r="E62" s="411" t="s">
        <v>470</v>
      </c>
      <c r="F62" s="52">
        <v>0</v>
      </c>
      <c r="G62" s="52">
        <v>65000</v>
      </c>
      <c r="H62" s="52">
        <v>0</v>
      </c>
      <c r="I62" s="52">
        <f>SUM(G62:H62)</f>
        <v>65000</v>
      </c>
      <c r="J62" s="52">
        <v>65000</v>
      </c>
    </row>
    <row r="63" spans="1:10" s="410" customFormat="1" ht="14.1" customHeight="1" x14ac:dyDescent="0.25">
      <c r="A63" s="37"/>
      <c r="B63" s="448" t="s">
        <v>442</v>
      </c>
      <c r="C63" s="454"/>
      <c r="D63" s="455"/>
      <c r="E63" s="411" t="s">
        <v>179</v>
      </c>
      <c r="F63" s="52"/>
      <c r="G63" s="52"/>
      <c r="H63" s="52"/>
      <c r="I63" s="52"/>
      <c r="J63" s="52"/>
    </row>
    <row r="64" spans="1:10" s="410" customFormat="1" ht="14.1" customHeight="1" x14ac:dyDescent="0.25">
      <c r="A64" s="37"/>
      <c r="B64" s="449"/>
      <c r="C64" s="454" t="s">
        <v>443</v>
      </c>
      <c r="D64" s="455"/>
      <c r="E64" s="411" t="s">
        <v>179</v>
      </c>
      <c r="F64" s="52">
        <v>7000</v>
      </c>
      <c r="G64" s="52">
        <v>0</v>
      </c>
      <c r="H64" s="52">
        <v>0</v>
      </c>
      <c r="I64" s="52">
        <f>SUM(G64:H64)</f>
        <v>0</v>
      </c>
      <c r="J64" s="52">
        <v>0</v>
      </c>
    </row>
    <row r="65" spans="1:10" s="410" customFormat="1" ht="14.1" customHeight="1" x14ac:dyDescent="0.25">
      <c r="A65" s="37"/>
      <c r="B65" s="449"/>
      <c r="C65" s="454" t="s">
        <v>211</v>
      </c>
      <c r="D65" s="455"/>
      <c r="E65" s="411" t="s">
        <v>336</v>
      </c>
      <c r="F65" s="52">
        <v>10000</v>
      </c>
      <c r="G65" s="52">
        <v>0</v>
      </c>
      <c r="H65" s="52">
        <v>0</v>
      </c>
      <c r="I65" s="52">
        <f>SUM(G65:H65)</f>
        <v>0</v>
      </c>
      <c r="J65" s="52">
        <v>8000</v>
      </c>
    </row>
    <row r="66" spans="1:10" s="410" customFormat="1" ht="14.1" customHeight="1" x14ac:dyDescent="0.25">
      <c r="A66" s="37"/>
      <c r="B66" s="539"/>
      <c r="C66" s="546" t="s">
        <v>39</v>
      </c>
      <c r="D66" s="547"/>
      <c r="E66" s="411" t="s">
        <v>854</v>
      </c>
      <c r="F66" s="52">
        <v>0</v>
      </c>
      <c r="G66" s="52">
        <v>11995</v>
      </c>
      <c r="H66" s="52">
        <v>8005</v>
      </c>
      <c r="I66" s="52">
        <f>SUM(G66:H66)</f>
        <v>20000</v>
      </c>
      <c r="J66" s="52">
        <v>20000</v>
      </c>
    </row>
    <row r="67" spans="1:10" ht="14.1" customHeight="1" x14ac:dyDescent="0.25">
      <c r="A67" s="37"/>
      <c r="B67" s="1028" t="s">
        <v>85</v>
      </c>
      <c r="C67" s="1028"/>
      <c r="D67" s="1029"/>
      <c r="E67" s="83"/>
      <c r="F67" s="36">
        <f>SUM(F61:F66)</f>
        <v>17000</v>
      </c>
      <c r="G67" s="36">
        <f>SUM(G61:G66)</f>
        <v>76995</v>
      </c>
      <c r="H67" s="36">
        <f>SUM(H61:H66)</f>
        <v>8005</v>
      </c>
      <c r="I67" s="36">
        <f>SUM(I61:I66)</f>
        <v>85000</v>
      </c>
      <c r="J67" s="36">
        <f>SUM(J61:J66)</f>
        <v>93000</v>
      </c>
    </row>
    <row r="68" spans="1:10" ht="14.1" customHeight="1" thickBot="1" x14ac:dyDescent="0.3">
      <c r="A68" s="1040" t="s">
        <v>15</v>
      </c>
      <c r="B68" s="1041"/>
      <c r="C68" s="1041"/>
      <c r="D68" s="1042"/>
      <c r="E68" s="29"/>
      <c r="F68" s="150">
        <f>SUM(F67,F58,F35)</f>
        <v>4013013.7600000002</v>
      </c>
      <c r="G68" s="150">
        <f>SUM(G67,G58,G35)</f>
        <v>1546446</v>
      </c>
      <c r="H68" s="150">
        <f>SUM(H67,H58,H35)</f>
        <v>2682465</v>
      </c>
      <c r="I68" s="150">
        <f>SUM(I67,I58,I35)</f>
        <v>4228911</v>
      </c>
      <c r="J68" s="150">
        <f>SUM(J67,J58,J35)</f>
        <v>4256022</v>
      </c>
    </row>
    <row r="69" spans="1:10" ht="14.1" customHeight="1" thickTop="1" x14ac:dyDescent="0.25">
      <c r="A69" s="13"/>
      <c r="B69" s="80"/>
      <c r="C69" s="77"/>
      <c r="D69" s="77"/>
      <c r="E69" s="82"/>
      <c r="F69" s="57"/>
      <c r="G69" s="57"/>
      <c r="H69" s="57"/>
      <c r="I69" s="57"/>
      <c r="J69" s="57"/>
    </row>
    <row r="70" spans="1:10" s="327" customFormat="1" ht="14.1" customHeight="1" x14ac:dyDescent="0.25">
      <c r="A70" s="327" t="s">
        <v>27</v>
      </c>
      <c r="E70" s="328" t="s">
        <v>29</v>
      </c>
      <c r="F70" s="329"/>
      <c r="G70" s="329"/>
      <c r="H70" s="329" t="s">
        <v>30</v>
      </c>
      <c r="I70" s="329"/>
      <c r="J70" s="329"/>
    </row>
    <row r="71" spans="1:10" s="327" customFormat="1" ht="14.1" customHeight="1" x14ac:dyDescent="0.25">
      <c r="A71" s="30" t="s">
        <v>27</v>
      </c>
      <c r="B71" s="30"/>
      <c r="C71" s="30"/>
      <c r="D71" s="30"/>
      <c r="E71" s="23" t="s">
        <v>29</v>
      </c>
      <c r="F71" s="47"/>
      <c r="G71" s="47"/>
      <c r="H71" s="39" t="s">
        <v>30</v>
      </c>
      <c r="I71" s="47"/>
      <c r="J71" s="47"/>
    </row>
    <row r="72" spans="1:10" s="327" customFormat="1" ht="14.1" customHeight="1" x14ac:dyDescent="0.25">
      <c r="A72" s="30"/>
      <c r="B72" s="30"/>
      <c r="C72" s="30"/>
      <c r="D72" s="30"/>
      <c r="E72" s="384"/>
      <c r="F72" s="47"/>
      <c r="G72" s="47"/>
      <c r="H72" s="47"/>
      <c r="I72" s="47"/>
      <c r="J72" s="47"/>
    </row>
    <row r="73" spans="1:10" s="327" customFormat="1" ht="14.1" customHeight="1" x14ac:dyDescent="0.25">
      <c r="A73" s="30"/>
      <c r="B73" s="30"/>
      <c r="C73" s="30"/>
      <c r="D73" s="30"/>
      <c r="E73" s="400"/>
      <c r="F73" s="47"/>
      <c r="G73" s="47"/>
      <c r="H73" s="47"/>
      <c r="I73" s="47"/>
      <c r="J73" s="47"/>
    </row>
    <row r="74" spans="1:10" s="327" customFormat="1" ht="14.1" customHeight="1" x14ac:dyDescent="0.25">
      <c r="A74" s="30"/>
      <c r="B74" s="351"/>
      <c r="C74" s="351" t="s">
        <v>368</v>
      </c>
      <c r="D74" s="351"/>
      <c r="E74" s="351"/>
      <c r="F74" s="351" t="s">
        <v>31</v>
      </c>
      <c r="G74" s="351"/>
      <c r="H74" s="352"/>
      <c r="I74" s="351" t="s">
        <v>32</v>
      </c>
      <c r="J74" s="352"/>
    </row>
    <row r="75" spans="1:10" s="327" customFormat="1" ht="14.1" customHeight="1" x14ac:dyDescent="0.25">
      <c r="A75" s="30"/>
      <c r="B75" s="30"/>
      <c r="C75" s="219" t="s">
        <v>28</v>
      </c>
      <c r="D75" s="30"/>
      <c r="E75" s="384"/>
      <c r="F75" s="219" t="s">
        <v>248</v>
      </c>
      <c r="G75" s="30"/>
      <c r="H75" s="47"/>
      <c r="I75" s="219" t="s">
        <v>287</v>
      </c>
      <c r="J75" s="47"/>
    </row>
  </sheetData>
  <mergeCells count="39">
    <mergeCell ref="A4:J4"/>
    <mergeCell ref="G7:I7"/>
    <mergeCell ref="J7:J8"/>
    <mergeCell ref="E8:E9"/>
    <mergeCell ref="I8:I9"/>
    <mergeCell ref="A8:D9"/>
    <mergeCell ref="A5:J5"/>
    <mergeCell ref="B12:D12"/>
    <mergeCell ref="C13:D13"/>
    <mergeCell ref="B14:D14"/>
    <mergeCell ref="C15:D15"/>
    <mergeCell ref="B35:D35"/>
    <mergeCell ref="A10:D10"/>
    <mergeCell ref="A11:D11"/>
    <mergeCell ref="B54:D54"/>
    <mergeCell ref="B58:D58"/>
    <mergeCell ref="A59:D59"/>
    <mergeCell ref="C55:D55"/>
    <mergeCell ref="C56:D56"/>
    <mergeCell ref="C24:D24"/>
    <mergeCell ref="C33:D33"/>
    <mergeCell ref="C49:D49"/>
    <mergeCell ref="C51:D51"/>
    <mergeCell ref="C53:D53"/>
    <mergeCell ref="B48:D48"/>
    <mergeCell ref="B50:D50"/>
    <mergeCell ref="B52:D52"/>
    <mergeCell ref="A46:D46"/>
    <mergeCell ref="A68:D68"/>
    <mergeCell ref="G43:I43"/>
    <mergeCell ref="J43:J44"/>
    <mergeCell ref="E44:E45"/>
    <mergeCell ref="I44:I45"/>
    <mergeCell ref="G44:G45"/>
    <mergeCell ref="H44:H45"/>
    <mergeCell ref="B67:D67"/>
    <mergeCell ref="C61:D61"/>
    <mergeCell ref="B60:D60"/>
    <mergeCell ref="A44:D45"/>
  </mergeCells>
  <pageMargins left="1.2" right="0.39370078740157483" top="0.55118110236220474" bottom="0.23622047244094491" header="0" footer="0"/>
  <pageSetup paperSize="14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M93"/>
  <sheetViews>
    <sheetView topLeftCell="A3" zoomScale="72" zoomScaleNormal="72" workbookViewId="0">
      <selection activeCell="P27" sqref="P27"/>
    </sheetView>
  </sheetViews>
  <sheetFormatPr defaultColWidth="9.140625" defaultRowHeight="14.1" customHeight="1" x14ac:dyDescent="0.25"/>
  <cols>
    <col min="1" max="1" width="3" style="38" customWidth="1"/>
    <col min="2" max="2" width="3.140625" style="38" customWidth="1"/>
    <col min="3" max="3" width="2.7109375" style="38" customWidth="1"/>
    <col min="4" max="4" width="43.28515625" style="38" customWidth="1"/>
    <col min="5" max="5" width="17.140625" style="38" customWidth="1"/>
    <col min="6" max="6" width="15.42578125" style="38" customWidth="1"/>
    <col min="7" max="7" width="15.28515625" style="38" customWidth="1"/>
    <col min="8" max="8" width="15.140625" style="38" customWidth="1"/>
    <col min="9" max="9" width="15.7109375" style="38" customWidth="1"/>
    <col min="10" max="10" width="15" style="38" customWidth="1"/>
    <col min="11" max="16384" width="9.140625" style="38"/>
  </cols>
  <sheetData>
    <row r="2" spans="1:10" ht="14.1" customHeight="1" x14ac:dyDescent="0.3">
      <c r="J2" s="199" t="s">
        <v>50</v>
      </c>
    </row>
    <row r="3" spans="1:10" s="30" customFormat="1" ht="14.1" customHeight="1" x14ac:dyDescent="0.3">
      <c r="B3" s="30" t="s">
        <v>0</v>
      </c>
      <c r="E3" s="384"/>
      <c r="F3" s="47"/>
      <c r="G3" s="47"/>
      <c r="H3" s="47"/>
      <c r="I3" s="47"/>
      <c r="J3" s="47" t="s">
        <v>26</v>
      </c>
    </row>
    <row r="4" spans="1:10" s="30" customFormat="1" ht="14.1" customHeight="1" x14ac:dyDescent="0.3">
      <c r="A4" s="1065" t="s">
        <v>356</v>
      </c>
      <c r="B4" s="1065"/>
      <c r="C4" s="1065"/>
      <c r="D4" s="1065"/>
      <c r="E4" s="1065"/>
      <c r="F4" s="1065"/>
      <c r="G4" s="1065"/>
      <c r="H4" s="1065"/>
      <c r="I4" s="1065"/>
      <c r="J4" s="1065"/>
    </row>
    <row r="5" spans="1:10" ht="14.1" customHeight="1" x14ac:dyDescent="0.3">
      <c r="A5" s="1051" t="s">
        <v>357</v>
      </c>
      <c r="B5" s="1051"/>
      <c r="C5" s="1051"/>
      <c r="D5" s="1051"/>
      <c r="E5" s="1051"/>
      <c r="F5" s="1051"/>
      <c r="G5" s="1051"/>
      <c r="H5" s="1051"/>
      <c r="I5" s="1051"/>
      <c r="J5" s="1051"/>
    </row>
    <row r="6" spans="1:10" ht="17.25" customHeight="1" thickBot="1" x14ac:dyDescent="0.35">
      <c r="A6" s="353" t="s">
        <v>65</v>
      </c>
      <c r="B6" s="353"/>
    </row>
    <row r="7" spans="1:10" ht="14.1" customHeight="1" thickBot="1" x14ac:dyDescent="0.3">
      <c r="A7" s="24"/>
      <c r="B7" s="383"/>
      <c r="C7" s="383"/>
      <c r="D7" s="383"/>
      <c r="E7" s="26"/>
      <c r="F7" s="379"/>
      <c r="G7" s="1052" t="s">
        <v>19</v>
      </c>
      <c r="H7" s="1052"/>
      <c r="I7" s="1052"/>
      <c r="J7" s="1025" t="s">
        <v>24</v>
      </c>
    </row>
    <row r="8" spans="1:10" ht="14.1" customHeight="1" x14ac:dyDescent="0.25">
      <c r="A8" s="1056" t="s">
        <v>1</v>
      </c>
      <c r="B8" s="1057"/>
      <c r="C8" s="1057"/>
      <c r="D8" s="1053"/>
      <c r="E8" s="1053" t="s">
        <v>16</v>
      </c>
      <c r="F8" s="380" t="s">
        <v>17</v>
      </c>
      <c r="G8" s="393" t="s">
        <v>373</v>
      </c>
      <c r="H8" s="393" t="s">
        <v>21</v>
      </c>
      <c r="I8" s="1054" t="s">
        <v>22</v>
      </c>
      <c r="J8" s="1026"/>
    </row>
    <row r="9" spans="1:10" ht="14.1" customHeight="1" x14ac:dyDescent="0.25">
      <c r="A9" s="1056"/>
      <c r="B9" s="1057"/>
      <c r="C9" s="1057"/>
      <c r="D9" s="1053"/>
      <c r="E9" s="1053"/>
      <c r="F9" s="380" t="s">
        <v>18</v>
      </c>
      <c r="G9" s="396" t="s">
        <v>18</v>
      </c>
      <c r="H9" s="396" t="s">
        <v>23</v>
      </c>
      <c r="I9" s="1055"/>
      <c r="J9" s="380" t="s">
        <v>25</v>
      </c>
    </row>
    <row r="10" spans="1:10" ht="14.1" customHeight="1" thickBot="1" x14ac:dyDescent="0.35">
      <c r="A10" s="1058" t="s">
        <v>375</v>
      </c>
      <c r="B10" s="1059"/>
      <c r="C10" s="1059"/>
      <c r="D10" s="1060"/>
      <c r="E10" s="395" t="s">
        <v>376</v>
      </c>
      <c r="F10" s="395" t="s">
        <v>377</v>
      </c>
      <c r="G10" s="395" t="s">
        <v>378</v>
      </c>
      <c r="H10" s="395" t="s">
        <v>379</v>
      </c>
      <c r="I10" s="395" t="s">
        <v>380</v>
      </c>
      <c r="J10" s="395" t="s">
        <v>381</v>
      </c>
    </row>
    <row r="11" spans="1:10" ht="14.1" customHeight="1" x14ac:dyDescent="0.3">
      <c r="A11" s="1061" t="s">
        <v>58</v>
      </c>
      <c r="B11" s="1028"/>
      <c r="C11" s="1028"/>
      <c r="D11" s="1029"/>
      <c r="E11" s="284"/>
      <c r="F11" s="14"/>
      <c r="G11" s="14"/>
      <c r="H11" s="14"/>
      <c r="I11" s="14"/>
      <c r="J11" s="14"/>
    </row>
    <row r="12" spans="1:10" ht="14.1" customHeight="1" x14ac:dyDescent="0.3">
      <c r="A12" s="31"/>
      <c r="B12" s="1031" t="s">
        <v>2</v>
      </c>
      <c r="C12" s="1031"/>
      <c r="D12" s="1032"/>
      <c r="E12" s="51" t="s">
        <v>154</v>
      </c>
      <c r="F12" s="14"/>
      <c r="G12" s="14"/>
      <c r="H12" s="14"/>
      <c r="I12" s="14"/>
      <c r="J12" s="14"/>
    </row>
    <row r="13" spans="1:10" ht="14.1" customHeight="1" x14ac:dyDescent="0.3">
      <c r="A13" s="31"/>
      <c r="B13" s="32"/>
      <c r="C13" s="1031" t="s">
        <v>3</v>
      </c>
      <c r="D13" s="1032"/>
      <c r="E13" s="115" t="s">
        <v>74</v>
      </c>
      <c r="F13" s="21">
        <v>2262596</v>
      </c>
      <c r="G13" s="21">
        <v>1178460</v>
      </c>
      <c r="H13" s="21">
        <v>1324323</v>
      </c>
      <c r="I13" s="21">
        <f t="shared" ref="I13:I29" si="0">SUM(G13:H13)</f>
        <v>2502783</v>
      </c>
      <c r="J13" s="21">
        <f>[1]Sheet1!$L$8</f>
        <v>2592960</v>
      </c>
    </row>
    <row r="14" spans="1:10" ht="14.1" customHeight="1" x14ac:dyDescent="0.3">
      <c r="A14" s="31"/>
      <c r="B14" s="1031" t="s">
        <v>4</v>
      </c>
      <c r="C14" s="1031"/>
      <c r="D14" s="1032"/>
      <c r="E14" s="51" t="s">
        <v>155</v>
      </c>
      <c r="F14" s="358">
        <f>SUM(F16:F24)</f>
        <v>767152.58000000007</v>
      </c>
      <c r="G14" s="358">
        <f t="shared" ref="G14:J14" si="1">SUM(G16:G24)</f>
        <v>376261.45999999996</v>
      </c>
      <c r="H14" s="358">
        <f t="shared" si="1"/>
        <v>414874.54000000004</v>
      </c>
      <c r="I14" s="358">
        <f t="shared" si="0"/>
        <v>791136</v>
      </c>
      <c r="J14" s="358">
        <f t="shared" si="1"/>
        <v>831160</v>
      </c>
    </row>
    <row r="15" spans="1:10" ht="14.1" customHeight="1" x14ac:dyDescent="0.3">
      <c r="A15" s="31"/>
      <c r="B15" s="30"/>
      <c r="C15" s="1031" t="s">
        <v>5</v>
      </c>
      <c r="D15" s="1032"/>
      <c r="E15" s="115" t="s">
        <v>75</v>
      </c>
      <c r="F15" s="21">
        <v>192000</v>
      </c>
      <c r="G15" s="21">
        <v>96000</v>
      </c>
      <c r="H15" s="21">
        <v>120000</v>
      </c>
      <c r="I15" s="21">
        <f t="shared" si="0"/>
        <v>216000</v>
      </c>
      <c r="J15" s="21">
        <f>[1]Sheet1!L10</f>
        <v>216000</v>
      </c>
    </row>
    <row r="16" spans="1:10" ht="14.1" customHeight="1" x14ac:dyDescent="0.3">
      <c r="A16" s="31"/>
      <c r="B16" s="30"/>
      <c r="C16" s="231" t="s">
        <v>124</v>
      </c>
      <c r="D16" s="232"/>
      <c r="E16" s="235" t="s">
        <v>139</v>
      </c>
      <c r="F16" s="21">
        <v>112500</v>
      </c>
      <c r="G16" s="21">
        <v>56250</v>
      </c>
      <c r="H16" s="21">
        <v>56250</v>
      </c>
      <c r="I16" s="21">
        <f t="shared" si="0"/>
        <v>112500</v>
      </c>
      <c r="J16" s="21">
        <f>[1]Sheet1!L11</f>
        <v>112500</v>
      </c>
    </row>
    <row r="17" spans="1:10" ht="14.1" customHeight="1" x14ac:dyDescent="0.3">
      <c r="A17" s="31"/>
      <c r="B17" s="30"/>
      <c r="C17" s="231" t="s">
        <v>125</v>
      </c>
      <c r="D17" s="232"/>
      <c r="E17" s="235" t="s">
        <v>140</v>
      </c>
      <c r="F17" s="21">
        <v>112500</v>
      </c>
      <c r="G17" s="21">
        <v>56250</v>
      </c>
      <c r="H17" s="21">
        <v>56250</v>
      </c>
      <c r="I17" s="21">
        <f t="shared" si="0"/>
        <v>112500</v>
      </c>
      <c r="J17" s="21">
        <f>[1]Sheet1!L12</f>
        <v>112500</v>
      </c>
    </row>
    <row r="18" spans="1:10" ht="14.1" customHeight="1" x14ac:dyDescent="0.3">
      <c r="A18" s="31"/>
      <c r="B18" s="30"/>
      <c r="C18" s="231" t="s">
        <v>126</v>
      </c>
      <c r="D18" s="232"/>
      <c r="E18" s="235" t="s">
        <v>141</v>
      </c>
      <c r="F18" s="21">
        <v>48000</v>
      </c>
      <c r="G18" s="21">
        <v>48000</v>
      </c>
      <c r="H18" s="21">
        <v>6000</v>
      </c>
      <c r="I18" s="21">
        <f t="shared" si="0"/>
        <v>54000</v>
      </c>
      <c r="J18" s="21">
        <f>[1]Sheet1!L13</f>
        <v>54000</v>
      </c>
    </row>
    <row r="19" spans="1:10" ht="14.1" customHeight="1" x14ac:dyDescent="0.3">
      <c r="A19" s="31"/>
      <c r="B19" s="30"/>
      <c r="C19" s="231" t="s">
        <v>129</v>
      </c>
      <c r="D19" s="232"/>
      <c r="E19" s="235" t="s">
        <v>144</v>
      </c>
      <c r="F19" s="21">
        <v>0</v>
      </c>
      <c r="G19" s="21">
        <v>0</v>
      </c>
      <c r="H19" s="21">
        <v>0</v>
      </c>
      <c r="I19" s="21">
        <f t="shared" si="0"/>
        <v>0</v>
      </c>
      <c r="J19" s="21"/>
    </row>
    <row r="20" spans="1:10" ht="14.1" customHeight="1" x14ac:dyDescent="0.3">
      <c r="A20" s="31"/>
      <c r="B20" s="30"/>
      <c r="C20" s="231" t="s">
        <v>133</v>
      </c>
      <c r="D20" s="232"/>
      <c r="E20" s="235" t="s">
        <v>146</v>
      </c>
      <c r="F20" s="21">
        <v>0</v>
      </c>
      <c r="G20" s="21">
        <v>0</v>
      </c>
      <c r="H20" s="21">
        <v>0</v>
      </c>
      <c r="I20" s="21">
        <f t="shared" si="0"/>
        <v>0</v>
      </c>
      <c r="J20" s="21">
        <v>0</v>
      </c>
    </row>
    <row r="21" spans="1:10" ht="14.1" customHeight="1" x14ac:dyDescent="0.3">
      <c r="A21" s="31"/>
      <c r="B21" s="30"/>
      <c r="C21" s="231" t="s">
        <v>131</v>
      </c>
      <c r="D21" s="232"/>
      <c r="E21" s="235" t="s">
        <v>147</v>
      </c>
      <c r="F21" s="21">
        <v>77056.58</v>
      </c>
      <c r="G21" s="21">
        <v>20081.46</v>
      </c>
      <c r="H21" s="21">
        <v>29918.54</v>
      </c>
      <c r="I21" s="21">
        <f t="shared" si="0"/>
        <v>50000</v>
      </c>
      <c r="J21" s="21">
        <f>[1]Sheet1!$L$17</f>
        <v>75000</v>
      </c>
    </row>
    <row r="22" spans="1:10" ht="14.1" customHeight="1" x14ac:dyDescent="0.3">
      <c r="A22" s="31"/>
      <c r="B22" s="30"/>
      <c r="C22" s="231" t="s">
        <v>132</v>
      </c>
      <c r="D22" s="232"/>
      <c r="E22" s="235" t="s">
        <v>148</v>
      </c>
      <c r="F22" s="21">
        <v>188548</v>
      </c>
      <c r="G22" s="21">
        <v>0</v>
      </c>
      <c r="H22" s="21">
        <v>208568</v>
      </c>
      <c r="I22" s="21">
        <f t="shared" si="0"/>
        <v>208568</v>
      </c>
      <c r="J22" s="21">
        <f>[1]Sheet1!L21</f>
        <v>216080</v>
      </c>
    </row>
    <row r="23" spans="1:10" ht="14.1" customHeight="1" x14ac:dyDescent="0.3">
      <c r="A23" s="31"/>
      <c r="B23" s="30"/>
      <c r="C23" s="1031" t="s">
        <v>226</v>
      </c>
      <c r="D23" s="1032"/>
      <c r="E23" s="235" t="s">
        <v>148</v>
      </c>
      <c r="F23" s="21">
        <v>188548</v>
      </c>
      <c r="G23" s="21">
        <v>195680</v>
      </c>
      <c r="H23" s="21">
        <v>12888</v>
      </c>
      <c r="I23" s="21">
        <f t="shared" si="0"/>
        <v>208568</v>
      </c>
      <c r="J23" s="21">
        <f>[1]Sheet1!L22</f>
        <v>216080</v>
      </c>
    </row>
    <row r="24" spans="1:10" ht="14.1" customHeight="1" x14ac:dyDescent="0.3">
      <c r="A24" s="31"/>
      <c r="B24" s="30"/>
      <c r="C24" s="231" t="s">
        <v>134</v>
      </c>
      <c r="D24" s="232"/>
      <c r="E24" s="235" t="s">
        <v>149</v>
      </c>
      <c r="F24" s="21">
        <v>40000</v>
      </c>
      <c r="G24" s="21">
        <v>0</v>
      </c>
      <c r="H24" s="21">
        <v>45000</v>
      </c>
      <c r="I24" s="21">
        <f t="shared" si="0"/>
        <v>45000</v>
      </c>
      <c r="J24" s="21">
        <f>[1]Sheet1!L23</f>
        <v>45000</v>
      </c>
    </row>
    <row r="25" spans="1:10" ht="14.1" customHeight="1" x14ac:dyDescent="0.3">
      <c r="A25" s="31"/>
      <c r="B25" s="32" t="s">
        <v>56</v>
      </c>
      <c r="C25" s="32"/>
      <c r="D25" s="33"/>
      <c r="E25" s="51" t="s">
        <v>150</v>
      </c>
      <c r="F25" s="358">
        <f>SUM(F26:F29)</f>
        <v>327747.51999999996</v>
      </c>
      <c r="G25" s="358">
        <f t="shared" ref="G25:J25" si="2">SUM(G26:G29)</f>
        <v>170537.5</v>
      </c>
      <c r="H25" s="358">
        <f t="shared" si="2"/>
        <v>228899.5</v>
      </c>
      <c r="I25" s="358">
        <f t="shared" si="0"/>
        <v>399437</v>
      </c>
      <c r="J25" s="358">
        <f t="shared" si="2"/>
        <v>390049</v>
      </c>
    </row>
    <row r="26" spans="1:10" ht="14.1" customHeight="1" x14ac:dyDescent="0.3">
      <c r="A26" s="31"/>
      <c r="B26" s="30"/>
      <c r="C26" s="80" t="s">
        <v>135</v>
      </c>
      <c r="D26" s="78"/>
      <c r="E26" s="51" t="s">
        <v>151</v>
      </c>
      <c r="F26" s="21">
        <v>270784.68</v>
      </c>
      <c r="G26" s="21">
        <v>141040.20000000001</v>
      </c>
      <c r="H26" s="21">
        <v>159296.79999999999</v>
      </c>
      <c r="I26" s="14">
        <f t="shared" si="0"/>
        <v>300337</v>
      </c>
      <c r="J26" s="14">
        <f>[1]Sheet1!L25</f>
        <v>311161</v>
      </c>
    </row>
    <row r="27" spans="1:10" ht="14.1" customHeight="1" x14ac:dyDescent="0.3">
      <c r="A27" s="31"/>
      <c r="B27" s="30"/>
      <c r="C27" s="80" t="s">
        <v>136</v>
      </c>
      <c r="D27" s="78"/>
      <c r="E27" s="51" t="s">
        <v>152</v>
      </c>
      <c r="F27" s="21">
        <v>14400</v>
      </c>
      <c r="G27" s="21">
        <v>7200</v>
      </c>
      <c r="H27" s="21">
        <v>9000</v>
      </c>
      <c r="I27" s="14">
        <f t="shared" si="0"/>
        <v>16200</v>
      </c>
      <c r="J27" s="14">
        <f>[1]Sheet1!L26</f>
        <v>16200</v>
      </c>
    </row>
    <row r="28" spans="1:10" ht="14.1" customHeight="1" x14ac:dyDescent="0.3">
      <c r="A28" s="31"/>
      <c r="B28" s="30"/>
      <c r="C28" s="80" t="s">
        <v>137</v>
      </c>
      <c r="D28" s="78"/>
      <c r="E28" s="51" t="s">
        <v>156</v>
      </c>
      <c r="F28" s="21">
        <v>32963.730000000003</v>
      </c>
      <c r="G28" s="21">
        <v>17497.3</v>
      </c>
      <c r="H28" s="21">
        <v>54602.7</v>
      </c>
      <c r="I28" s="14">
        <f t="shared" si="0"/>
        <v>72100</v>
      </c>
      <c r="J28" s="14">
        <f>[1]Sheet1!L27</f>
        <v>51888</v>
      </c>
    </row>
    <row r="29" spans="1:10" ht="14.1" customHeight="1" x14ac:dyDescent="0.3">
      <c r="A29" s="31"/>
      <c r="B29" s="30"/>
      <c r="C29" s="80" t="s">
        <v>138</v>
      </c>
      <c r="D29" s="78"/>
      <c r="E29" s="51" t="s">
        <v>153</v>
      </c>
      <c r="F29" s="21">
        <v>9599.11</v>
      </c>
      <c r="G29" s="21">
        <v>4800</v>
      </c>
      <c r="H29" s="21">
        <v>6000</v>
      </c>
      <c r="I29" s="14">
        <f t="shared" si="0"/>
        <v>10800</v>
      </c>
      <c r="J29" s="14">
        <f>[1]Sheet1!L28</f>
        <v>10800</v>
      </c>
    </row>
    <row r="30" spans="1:10" ht="14.1" customHeight="1" x14ac:dyDescent="0.3">
      <c r="A30" s="31"/>
      <c r="B30" s="112" t="s">
        <v>6</v>
      </c>
      <c r="C30" s="111"/>
      <c r="E30" s="51" t="s">
        <v>157</v>
      </c>
      <c r="F30" s="14"/>
      <c r="G30" s="14"/>
      <c r="H30" s="14" t="s">
        <v>383</v>
      </c>
      <c r="I30" s="14"/>
      <c r="J30" s="14"/>
    </row>
    <row r="31" spans="1:10" ht="14.1" customHeight="1" x14ac:dyDescent="0.3">
      <c r="A31" s="31"/>
      <c r="B31" s="32"/>
      <c r="C31" s="114" t="s">
        <v>6</v>
      </c>
      <c r="D31" s="111"/>
      <c r="E31" s="51" t="s">
        <v>153</v>
      </c>
      <c r="F31" s="159"/>
      <c r="G31" s="357">
        <v>0</v>
      </c>
      <c r="H31" s="357">
        <v>0</v>
      </c>
      <c r="I31" s="357">
        <v>0</v>
      </c>
      <c r="J31" s="357">
        <v>0</v>
      </c>
    </row>
    <row r="32" spans="1:10" ht="14.1" customHeight="1" x14ac:dyDescent="0.3">
      <c r="A32" s="31"/>
      <c r="B32" s="32"/>
      <c r="C32" s="1045" t="s">
        <v>235</v>
      </c>
      <c r="D32" s="1046"/>
      <c r="E32" s="51"/>
      <c r="F32" s="14">
        <v>40000</v>
      </c>
      <c r="G32" s="14">
        <v>0</v>
      </c>
      <c r="H32" s="14">
        <v>45000</v>
      </c>
      <c r="I32" s="14">
        <f>SUM(G32:H32)</f>
        <v>45000</v>
      </c>
      <c r="J32" s="14">
        <f>[1]Sheet1!$L$31</f>
        <v>45000</v>
      </c>
    </row>
    <row r="33" spans="1:10" ht="14.1" customHeight="1" x14ac:dyDescent="0.3">
      <c r="A33" s="31"/>
      <c r="B33" s="32"/>
      <c r="C33" s="253" t="s">
        <v>294</v>
      </c>
      <c r="D33" s="252"/>
      <c r="E33" s="51"/>
      <c r="F33" s="14">
        <v>219457.87</v>
      </c>
      <c r="G33" s="14">
        <v>0</v>
      </c>
      <c r="H33" s="14">
        <v>0</v>
      </c>
      <c r="I33" s="14">
        <f>SUM(G33:H33)</f>
        <v>0</v>
      </c>
      <c r="J33" s="14">
        <v>0</v>
      </c>
    </row>
    <row r="34" spans="1:10" ht="14.1" customHeight="1" x14ac:dyDescent="0.3">
      <c r="A34" s="31"/>
      <c r="B34" s="1028" t="s">
        <v>83</v>
      </c>
      <c r="C34" s="1028"/>
      <c r="D34" s="1029"/>
      <c r="E34" s="83"/>
      <c r="F34" s="198">
        <f>SUM(F13,F14,F15,F25,F31,F32,F33)</f>
        <v>3808953.97</v>
      </c>
      <c r="G34" s="198">
        <f t="shared" ref="G34:J34" si="3">SUM(G13,G14,G15,G25,G32)</f>
        <v>1821258.96</v>
      </c>
      <c r="H34" s="198">
        <f t="shared" si="3"/>
        <v>2133097.04</v>
      </c>
      <c r="I34" s="198">
        <f>SUM(I13,I14,I15,I25,I32)</f>
        <v>3954356</v>
      </c>
      <c r="J34" s="198">
        <f t="shared" si="3"/>
        <v>4075169</v>
      </c>
    </row>
    <row r="35" spans="1:10" ht="14.1" customHeight="1" x14ac:dyDescent="0.3">
      <c r="A35" s="11" t="s">
        <v>7</v>
      </c>
      <c r="B35" s="13"/>
      <c r="C35" s="19"/>
      <c r="D35" s="43"/>
      <c r="E35" s="83"/>
      <c r="F35" s="14"/>
      <c r="G35" s="14"/>
      <c r="H35" s="14"/>
      <c r="I35" s="14"/>
      <c r="J35" s="14"/>
    </row>
    <row r="36" spans="1:10" ht="14.1" customHeight="1" x14ac:dyDescent="0.3">
      <c r="A36" s="11"/>
      <c r="B36" s="1030" t="s">
        <v>8</v>
      </c>
      <c r="C36" s="1031"/>
      <c r="D36" s="1032"/>
      <c r="E36" s="51" t="s">
        <v>117</v>
      </c>
      <c r="F36" s="358">
        <f>SUM(F37:F38)</f>
        <v>197010</v>
      </c>
      <c r="G36" s="358">
        <f t="shared" ref="G36" si="4">SUM(G37:G38)</f>
        <v>76892</v>
      </c>
      <c r="H36" s="358">
        <f>SUM(H37:H38)</f>
        <v>173108</v>
      </c>
      <c r="I36" s="358">
        <f>SUM(G36:H36)</f>
        <v>250000</v>
      </c>
      <c r="J36" s="358">
        <f>SUM(J37:J38)</f>
        <v>250000</v>
      </c>
    </row>
    <row r="37" spans="1:10" ht="14.1" customHeight="1" x14ac:dyDescent="0.3">
      <c r="A37" s="11"/>
      <c r="B37" s="117"/>
      <c r="C37" s="1030" t="s">
        <v>8</v>
      </c>
      <c r="D37" s="1032"/>
      <c r="E37" s="51" t="s">
        <v>110</v>
      </c>
      <c r="F37" s="21">
        <v>149530</v>
      </c>
      <c r="G37" s="21">
        <v>63232</v>
      </c>
      <c r="H37" s="21">
        <v>86768</v>
      </c>
      <c r="I37" s="21">
        <f>SUM(G37:H37)</f>
        <v>150000</v>
      </c>
      <c r="J37" s="159">
        <v>150000</v>
      </c>
    </row>
    <row r="38" spans="1:10" ht="14.1" customHeight="1" x14ac:dyDescent="0.25">
      <c r="A38" s="11"/>
      <c r="B38" s="117"/>
      <c r="C38" s="1030" t="s">
        <v>42</v>
      </c>
      <c r="D38" s="1032"/>
      <c r="E38" s="51" t="s">
        <v>477</v>
      </c>
      <c r="F38" s="21">
        <v>47480</v>
      </c>
      <c r="G38" s="21">
        <v>13660</v>
      </c>
      <c r="H38" s="21">
        <v>86340</v>
      </c>
      <c r="I38" s="21">
        <f>SUM(G38:H38)</f>
        <v>100000</v>
      </c>
      <c r="J38" s="159">
        <v>100000</v>
      </c>
    </row>
    <row r="39" spans="1:10" ht="14.1" customHeight="1" x14ac:dyDescent="0.25">
      <c r="A39" s="58"/>
      <c r="B39" s="178"/>
      <c r="C39" s="178"/>
      <c r="D39" s="179"/>
      <c r="E39" s="180"/>
      <c r="F39" s="200"/>
      <c r="G39" s="200"/>
      <c r="H39" s="200"/>
      <c r="I39" s="200"/>
      <c r="J39" s="200"/>
    </row>
    <row r="40" spans="1:10" ht="14.1" customHeight="1" x14ac:dyDescent="0.25">
      <c r="A40" s="13"/>
      <c r="B40" s="347"/>
      <c r="C40" s="347"/>
      <c r="D40" s="348"/>
      <c r="E40" s="157"/>
      <c r="F40" s="210"/>
      <c r="G40" s="210"/>
      <c r="H40" s="210"/>
      <c r="I40" s="210"/>
      <c r="J40" s="210"/>
    </row>
    <row r="41" spans="1:10" s="410" customFormat="1" ht="14.1" customHeight="1" x14ac:dyDescent="0.25">
      <c r="A41" s="13"/>
      <c r="B41" s="432"/>
      <c r="C41" s="432"/>
      <c r="D41" s="433"/>
      <c r="E41" s="157"/>
      <c r="F41" s="210"/>
      <c r="G41" s="210"/>
      <c r="H41" s="210"/>
      <c r="I41" s="210"/>
      <c r="J41" s="210"/>
    </row>
    <row r="42" spans="1:10" s="410" customFormat="1" ht="14.1" customHeight="1" x14ac:dyDescent="0.25">
      <c r="A42" s="13"/>
      <c r="B42" s="432"/>
      <c r="C42" s="432"/>
      <c r="D42" s="433"/>
      <c r="E42" s="157"/>
      <c r="F42" s="210"/>
      <c r="G42" s="210"/>
      <c r="H42" s="210"/>
      <c r="I42" s="210"/>
      <c r="J42" s="210"/>
    </row>
    <row r="43" spans="1:10" s="410" customFormat="1" ht="14.1" customHeight="1" x14ac:dyDescent="0.25">
      <c r="A43" s="13"/>
      <c r="B43" s="432"/>
      <c r="C43" s="432"/>
      <c r="D43" s="433"/>
      <c r="E43" s="157"/>
      <c r="F43" s="210"/>
      <c r="G43" s="210"/>
      <c r="H43" s="210"/>
      <c r="I43" s="210"/>
      <c r="J43" s="210"/>
    </row>
    <row r="44" spans="1:10" ht="18" customHeight="1" thickBot="1" x14ac:dyDescent="0.3">
      <c r="A44" s="353" t="s">
        <v>65</v>
      </c>
      <c r="B44" s="354"/>
      <c r="C44" s="354"/>
      <c r="D44" s="355"/>
      <c r="E44" s="157"/>
      <c r="F44" s="210"/>
      <c r="G44" s="210"/>
      <c r="H44" s="210"/>
      <c r="I44" s="210"/>
      <c r="J44" s="193" t="s">
        <v>217</v>
      </c>
    </row>
    <row r="45" spans="1:10" ht="12" customHeight="1" thickBot="1" x14ac:dyDescent="0.3">
      <c r="A45" s="24"/>
      <c r="B45" s="25"/>
      <c r="C45" s="25"/>
      <c r="D45" s="25"/>
      <c r="E45" s="26"/>
      <c r="F45" s="272"/>
      <c r="G45" s="1052" t="s">
        <v>19</v>
      </c>
      <c r="H45" s="1052"/>
      <c r="I45" s="1052"/>
      <c r="J45" s="1025" t="s">
        <v>24</v>
      </c>
    </row>
    <row r="46" spans="1:10" ht="12" customHeight="1" x14ac:dyDescent="0.25">
      <c r="A46" s="1056" t="s">
        <v>1</v>
      </c>
      <c r="B46" s="1057"/>
      <c r="C46" s="1057"/>
      <c r="D46" s="1053"/>
      <c r="E46" s="1100" t="s">
        <v>16</v>
      </c>
      <c r="F46" s="273" t="s">
        <v>17</v>
      </c>
      <c r="G46" s="1054" t="s">
        <v>18</v>
      </c>
      <c r="H46" s="1054" t="s">
        <v>23</v>
      </c>
      <c r="I46" s="1054" t="s">
        <v>22</v>
      </c>
      <c r="J46" s="1026"/>
    </row>
    <row r="47" spans="1:10" ht="12" customHeight="1" thickBot="1" x14ac:dyDescent="0.3">
      <c r="A47" s="1103"/>
      <c r="B47" s="1104"/>
      <c r="C47" s="1104"/>
      <c r="D47" s="1105"/>
      <c r="E47" s="1101"/>
      <c r="F47" s="285" t="s">
        <v>18</v>
      </c>
      <c r="G47" s="1102"/>
      <c r="H47" s="1102"/>
      <c r="I47" s="1102"/>
      <c r="J47" s="285" t="s">
        <v>25</v>
      </c>
    </row>
    <row r="48" spans="1:10" ht="12" customHeight="1" x14ac:dyDescent="0.25">
      <c r="A48" s="1106"/>
      <c r="B48" s="1107"/>
      <c r="C48" s="1107"/>
      <c r="D48" s="1108"/>
      <c r="E48" s="283"/>
      <c r="F48" s="283"/>
      <c r="G48" s="283"/>
      <c r="H48" s="283"/>
      <c r="I48" s="283"/>
      <c r="J48" s="283"/>
    </row>
    <row r="49" spans="1:10" ht="11.1" customHeight="1" x14ac:dyDescent="0.25">
      <c r="A49" s="11"/>
      <c r="B49" s="1030" t="s">
        <v>9</v>
      </c>
      <c r="C49" s="1031"/>
      <c r="D49" s="1032"/>
      <c r="E49" s="51" t="s">
        <v>118</v>
      </c>
      <c r="F49" s="358">
        <f>SUM(F50)</f>
        <v>13042</v>
      </c>
      <c r="G49" s="358">
        <f>SUM(G50)</f>
        <v>0</v>
      </c>
      <c r="H49" s="358">
        <f>SUM(H50)</f>
        <v>200000</v>
      </c>
      <c r="I49" s="358">
        <f t="shared" ref="I49:I59" si="5">SUM(G49:H49)</f>
        <v>200000</v>
      </c>
      <c r="J49" s="358">
        <f>SUM(J50)</f>
        <v>200000</v>
      </c>
    </row>
    <row r="50" spans="1:10" ht="11.1" customHeight="1" x14ac:dyDescent="0.25">
      <c r="A50" s="11"/>
      <c r="B50" s="117"/>
      <c r="C50" s="1030" t="s">
        <v>46</v>
      </c>
      <c r="D50" s="1032"/>
      <c r="E50" s="51" t="s">
        <v>111</v>
      </c>
      <c r="F50" s="21">
        <v>13042</v>
      </c>
      <c r="G50" s="21">
        <v>0</v>
      </c>
      <c r="H50" s="21">
        <v>200000</v>
      </c>
      <c r="I50" s="21">
        <f>SUM(G50:H50)</f>
        <v>200000</v>
      </c>
      <c r="J50" s="159">
        <v>200000</v>
      </c>
    </row>
    <row r="51" spans="1:10" ht="11.1" customHeight="1" x14ac:dyDescent="0.25">
      <c r="A51" s="11"/>
      <c r="B51" s="1030" t="s">
        <v>10</v>
      </c>
      <c r="C51" s="1031"/>
      <c r="D51" s="1032"/>
      <c r="E51" s="51" t="s">
        <v>119</v>
      </c>
      <c r="F51" s="358">
        <f>SUM(F52:F55)</f>
        <v>315072.32</v>
      </c>
      <c r="G51" s="358">
        <f>SUM(G52:G55)</f>
        <v>195691.9</v>
      </c>
      <c r="H51" s="358">
        <f>SUM(H52:H55)</f>
        <v>104308.1</v>
      </c>
      <c r="I51" s="358">
        <f t="shared" si="5"/>
        <v>300000</v>
      </c>
      <c r="J51" s="358">
        <f>SUM(J52:J55)</f>
        <v>320000</v>
      </c>
    </row>
    <row r="52" spans="1:10" ht="11.1" customHeight="1" x14ac:dyDescent="0.25">
      <c r="A52" s="11"/>
      <c r="B52" s="117"/>
      <c r="C52" s="1030" t="s">
        <v>34</v>
      </c>
      <c r="D52" s="1032"/>
      <c r="E52" s="51" t="s">
        <v>112</v>
      </c>
      <c r="F52" s="21">
        <v>179175.32</v>
      </c>
      <c r="G52" s="21">
        <v>56342</v>
      </c>
      <c r="H52" s="21">
        <v>43658</v>
      </c>
      <c r="I52" s="21">
        <f>SUM(G52:H52)</f>
        <v>100000</v>
      </c>
      <c r="J52" s="159">
        <v>100000</v>
      </c>
    </row>
    <row r="53" spans="1:10" ht="11.1" customHeight="1" x14ac:dyDescent="0.25">
      <c r="A53" s="11"/>
      <c r="B53" s="117"/>
      <c r="C53" s="1030" t="s">
        <v>183</v>
      </c>
      <c r="D53" s="1032"/>
      <c r="E53" s="51" t="s">
        <v>185</v>
      </c>
      <c r="F53" s="21">
        <v>49255</v>
      </c>
      <c r="G53" s="21">
        <v>16601.900000000001</v>
      </c>
      <c r="H53" s="21">
        <v>33398.1</v>
      </c>
      <c r="I53" s="21">
        <f>SUM(G53:H53)</f>
        <v>50000</v>
      </c>
      <c r="J53" s="159">
        <v>70000</v>
      </c>
    </row>
    <row r="54" spans="1:10" ht="11.1" customHeight="1" x14ac:dyDescent="0.25">
      <c r="A54" s="11"/>
      <c r="B54" s="162"/>
      <c r="C54" s="162" t="s">
        <v>210</v>
      </c>
      <c r="D54" s="161"/>
      <c r="E54" s="51" t="s">
        <v>282</v>
      </c>
      <c r="F54" s="21">
        <v>33811</v>
      </c>
      <c r="G54" s="21">
        <v>44370</v>
      </c>
      <c r="H54" s="21">
        <v>5630</v>
      </c>
      <c r="I54" s="21">
        <f>SUM(G54:H54)</f>
        <v>50000</v>
      </c>
      <c r="J54" s="159">
        <v>50000</v>
      </c>
    </row>
    <row r="55" spans="1:10" ht="11.1" customHeight="1" x14ac:dyDescent="0.25">
      <c r="A55" s="11"/>
      <c r="B55" s="117"/>
      <c r="C55" s="1045" t="s">
        <v>184</v>
      </c>
      <c r="D55" s="1032"/>
      <c r="E55" s="51" t="s">
        <v>113</v>
      </c>
      <c r="F55" s="21">
        <v>52831</v>
      </c>
      <c r="G55" s="21">
        <v>78378</v>
      </c>
      <c r="H55" s="21">
        <v>21622</v>
      </c>
      <c r="I55" s="21">
        <f>SUM(G55:H55)</f>
        <v>100000</v>
      </c>
      <c r="J55" s="159">
        <v>100000</v>
      </c>
    </row>
    <row r="56" spans="1:10" ht="11.1" customHeight="1" x14ac:dyDescent="0.25">
      <c r="A56" s="11"/>
      <c r="B56" s="1030" t="s">
        <v>69</v>
      </c>
      <c r="C56" s="1031"/>
      <c r="D56" s="1032"/>
      <c r="E56" s="51" t="s">
        <v>121</v>
      </c>
      <c r="F56" s="358">
        <f>SUM(F57:F58)</f>
        <v>45003.96</v>
      </c>
      <c r="G56" s="358">
        <f>SUM(G57:G58)</f>
        <v>24951.599999999999</v>
      </c>
      <c r="H56" s="358">
        <f>SUM(H57:H58)</f>
        <v>40048.400000000001</v>
      </c>
      <c r="I56" s="358">
        <f t="shared" si="5"/>
        <v>65000</v>
      </c>
      <c r="J56" s="358">
        <f>SUM(J57:J58)</f>
        <v>130000</v>
      </c>
    </row>
    <row r="57" spans="1:10" ht="11.1" customHeight="1" x14ac:dyDescent="0.25">
      <c r="A57" s="11"/>
      <c r="B57" s="117"/>
      <c r="C57" s="1030" t="s">
        <v>687</v>
      </c>
      <c r="D57" s="1032"/>
      <c r="E57" s="51" t="s">
        <v>115</v>
      </c>
      <c r="F57" s="21">
        <v>37703.96</v>
      </c>
      <c r="G57" s="21">
        <v>15951.6</v>
      </c>
      <c r="H57" s="21">
        <v>24048.400000000001</v>
      </c>
      <c r="I57" s="21">
        <f>SUM(G57:H57)</f>
        <v>40000</v>
      </c>
      <c r="J57" s="159">
        <v>90000</v>
      </c>
    </row>
    <row r="58" spans="1:10" s="218" customFormat="1" ht="11.1" customHeight="1" x14ac:dyDescent="0.25">
      <c r="A58" s="215"/>
      <c r="B58" s="216"/>
      <c r="C58" s="1109" t="s">
        <v>108</v>
      </c>
      <c r="D58" s="1110"/>
      <c r="E58" s="217" t="s">
        <v>116</v>
      </c>
      <c r="F58" s="159">
        <v>7300</v>
      </c>
      <c r="G58" s="159">
        <v>9000</v>
      </c>
      <c r="H58" s="159">
        <v>16000</v>
      </c>
      <c r="I58" s="159">
        <f>SUM(G58:H58)</f>
        <v>25000</v>
      </c>
      <c r="J58" s="159">
        <v>40000</v>
      </c>
    </row>
    <row r="59" spans="1:10" ht="1.1499999999999999" customHeight="1" x14ac:dyDescent="0.25">
      <c r="A59" s="11"/>
      <c r="B59" s="1045" t="s">
        <v>54</v>
      </c>
      <c r="C59" s="1045"/>
      <c r="D59" s="1046"/>
      <c r="E59" s="51" t="s">
        <v>158</v>
      </c>
      <c r="F59" s="21">
        <f>SUM(F60)</f>
        <v>0</v>
      </c>
      <c r="G59" s="21">
        <v>0</v>
      </c>
      <c r="H59" s="21">
        <f t="shared" ref="H59:J59" si="6">SUM(H60)</f>
        <v>0</v>
      </c>
      <c r="I59" s="21">
        <f t="shared" si="5"/>
        <v>0</v>
      </c>
      <c r="J59" s="21">
        <f t="shared" si="6"/>
        <v>0</v>
      </c>
    </row>
    <row r="60" spans="1:10" ht="0.6" customHeight="1" x14ac:dyDescent="0.3">
      <c r="A60" s="11"/>
      <c r="B60" s="119"/>
      <c r="C60" s="1045" t="s">
        <v>97</v>
      </c>
      <c r="D60" s="1046"/>
      <c r="E60" s="51" t="s">
        <v>161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1:10" ht="11.1" customHeight="1" x14ac:dyDescent="0.25">
      <c r="A61" s="11"/>
      <c r="B61" s="1030" t="s">
        <v>13</v>
      </c>
      <c r="C61" s="1030"/>
      <c r="D61" s="1046"/>
      <c r="E61" s="51" t="s">
        <v>162</v>
      </c>
      <c r="F61" s="358">
        <f>SUM(F62:F64)</f>
        <v>113868</v>
      </c>
      <c r="G61" s="358">
        <f>SUM(G62:G64)</f>
        <v>0</v>
      </c>
      <c r="H61" s="358">
        <f>SUM(H62:H64)</f>
        <v>200000</v>
      </c>
      <c r="I61" s="358">
        <f>SUM(G61:H61)</f>
        <v>200000</v>
      </c>
      <c r="J61" s="358">
        <f>SUM(J62:J63)</f>
        <v>200000</v>
      </c>
    </row>
    <row r="62" spans="1:10" ht="10.9" hidden="1" customHeight="1" x14ac:dyDescent="0.3">
      <c r="A62" s="11"/>
      <c r="B62" s="117"/>
      <c r="C62" s="1045" t="s">
        <v>186</v>
      </c>
      <c r="D62" s="1032"/>
      <c r="E62" s="51" t="s">
        <v>187</v>
      </c>
      <c r="F62" s="21">
        <v>0</v>
      </c>
      <c r="G62" s="21"/>
      <c r="H62" s="21"/>
      <c r="I62" s="21"/>
      <c r="J62" s="21"/>
    </row>
    <row r="63" spans="1:10" ht="11.1" customHeight="1" x14ac:dyDescent="0.25">
      <c r="A63" s="11"/>
      <c r="B63" s="117"/>
      <c r="C63" s="119" t="s">
        <v>99</v>
      </c>
      <c r="D63" s="121"/>
      <c r="E63" s="51" t="s">
        <v>164</v>
      </c>
      <c r="F63" s="21">
        <v>113868</v>
      </c>
      <c r="G63" s="21">
        <v>0</v>
      </c>
      <c r="H63" s="21">
        <v>200000</v>
      </c>
      <c r="I63" s="21">
        <f t="shared" ref="I63:I68" si="7">SUM(G63:H63)</f>
        <v>200000</v>
      </c>
      <c r="J63" s="21">
        <v>200000</v>
      </c>
    </row>
    <row r="64" spans="1:10" ht="11.1" customHeight="1" x14ac:dyDescent="0.25">
      <c r="A64" s="11"/>
      <c r="B64" s="256"/>
      <c r="C64" s="258" t="s">
        <v>295</v>
      </c>
      <c r="D64" s="257"/>
      <c r="E64" s="51"/>
      <c r="F64" s="21">
        <v>0</v>
      </c>
      <c r="G64" s="159">
        <v>0</v>
      </c>
      <c r="H64" s="159">
        <v>0</v>
      </c>
      <c r="I64" s="159">
        <f t="shared" si="7"/>
        <v>0</v>
      </c>
      <c r="J64" s="159">
        <v>0</v>
      </c>
    </row>
    <row r="65" spans="1:13" ht="11.1" customHeight="1" x14ac:dyDescent="0.25">
      <c r="A65" s="11"/>
      <c r="B65" s="1030" t="s">
        <v>70</v>
      </c>
      <c r="C65" s="1031"/>
      <c r="D65" s="1032"/>
      <c r="E65" s="51" t="s">
        <v>165</v>
      </c>
      <c r="F65" s="358">
        <f>SUM(F66)</f>
        <v>46575</v>
      </c>
      <c r="G65" s="358">
        <f>SUM(G66)</f>
        <v>24075</v>
      </c>
      <c r="H65" s="358">
        <f>SUM(H66)</f>
        <v>125925</v>
      </c>
      <c r="I65" s="358">
        <f t="shared" si="7"/>
        <v>150000</v>
      </c>
      <c r="J65" s="358">
        <f>SUM(J66)</f>
        <v>150000</v>
      </c>
    </row>
    <row r="66" spans="1:13" ht="11.1" customHeight="1" x14ac:dyDescent="0.25">
      <c r="A66" s="11"/>
      <c r="B66" s="117"/>
      <c r="C66" s="1045" t="s">
        <v>189</v>
      </c>
      <c r="D66" s="1032"/>
      <c r="E66" s="51" t="s">
        <v>188</v>
      </c>
      <c r="F66" s="21">
        <v>46575</v>
      </c>
      <c r="G66" s="21">
        <v>24075</v>
      </c>
      <c r="H66" s="21">
        <v>125925</v>
      </c>
      <c r="I66" s="21">
        <f t="shared" si="7"/>
        <v>150000</v>
      </c>
      <c r="J66" s="159">
        <v>150000</v>
      </c>
      <c r="M66" s="38" t="s">
        <v>50</v>
      </c>
    </row>
    <row r="67" spans="1:13" ht="11.1" customHeight="1" x14ac:dyDescent="0.25">
      <c r="A67" s="11"/>
      <c r="B67" s="1030" t="s">
        <v>71</v>
      </c>
      <c r="C67" s="1030"/>
      <c r="D67" s="1046"/>
      <c r="E67" s="51" t="s">
        <v>168</v>
      </c>
      <c r="F67" s="357">
        <f>SUM(F68:F70)</f>
        <v>479428.72</v>
      </c>
      <c r="G67" s="357">
        <f>SUM(G68:G70)</f>
        <v>34200</v>
      </c>
      <c r="H67" s="357">
        <f>SUM(H68:H68)</f>
        <v>115800</v>
      </c>
      <c r="I67" s="357">
        <f t="shared" si="7"/>
        <v>150000</v>
      </c>
      <c r="J67" s="357">
        <f>SUM(J68:J68)</f>
        <v>150000</v>
      </c>
    </row>
    <row r="68" spans="1:13" ht="11.1" customHeight="1" x14ac:dyDescent="0.25">
      <c r="A68" s="11"/>
      <c r="B68" s="117"/>
      <c r="C68" s="1030" t="s">
        <v>71</v>
      </c>
      <c r="D68" s="1032"/>
      <c r="E68" s="51" t="s">
        <v>175</v>
      </c>
      <c r="F68" s="21">
        <v>479428.72</v>
      </c>
      <c r="G68" s="21">
        <v>34200</v>
      </c>
      <c r="H68" s="21">
        <v>115800</v>
      </c>
      <c r="I68" s="21">
        <f t="shared" si="7"/>
        <v>150000</v>
      </c>
      <c r="J68" s="21">
        <v>150000</v>
      </c>
    </row>
    <row r="69" spans="1:13" ht="10.9" hidden="1" customHeight="1" x14ac:dyDescent="0.3">
      <c r="A69" s="11"/>
      <c r="B69" s="117"/>
      <c r="C69" s="1030" t="s">
        <v>236</v>
      </c>
      <c r="D69" s="1046"/>
      <c r="E69" s="51"/>
      <c r="F69" s="21"/>
      <c r="G69" s="21"/>
      <c r="H69" s="21"/>
      <c r="I69" s="21"/>
      <c r="J69" s="21"/>
    </row>
    <row r="70" spans="1:13" ht="10.9" hidden="1" customHeight="1" x14ac:dyDescent="0.3">
      <c r="A70" s="11"/>
      <c r="B70" s="117"/>
      <c r="C70" s="1030" t="s">
        <v>237</v>
      </c>
      <c r="D70" s="1046"/>
      <c r="E70" s="51"/>
      <c r="F70" s="21"/>
      <c r="G70" s="21"/>
      <c r="H70" s="21"/>
      <c r="I70" s="21"/>
      <c r="J70" s="21"/>
    </row>
    <row r="71" spans="1:13" ht="11.1" customHeight="1" x14ac:dyDescent="0.25">
      <c r="A71" s="37"/>
      <c r="B71" s="1028" t="s">
        <v>84</v>
      </c>
      <c r="C71" s="1028"/>
      <c r="D71" s="1029"/>
      <c r="E71" s="83"/>
      <c r="F71" s="198">
        <f>SUM(F67,F65,F61,F59,F56,F51,F49,F36)</f>
        <v>1210000</v>
      </c>
      <c r="G71" s="198">
        <f>SUM(G37,G38,G50,G52,G53,G54,G55,G57,G58,G63,G64,G66,G68)</f>
        <v>355810.5</v>
      </c>
      <c r="H71" s="198">
        <f>SUM(H68,H66,H63,H58,H57,H55,H54,H53,H52,H38,H37,H50)</f>
        <v>959189.5</v>
      </c>
      <c r="I71" s="198">
        <f>SUM(I66,I64,I63,I58,I57,I55,I54,I53,I52,I50,I38,I37,I68)</f>
        <v>1315000</v>
      </c>
      <c r="J71" s="198">
        <f>SUM(J67,J65,J61,J59,J56,J51,J49,J36)</f>
        <v>1400000</v>
      </c>
    </row>
    <row r="72" spans="1:13" ht="11.1" customHeight="1" x14ac:dyDescent="0.25">
      <c r="A72" s="1061" t="s">
        <v>14</v>
      </c>
      <c r="B72" s="1028"/>
      <c r="C72" s="1028"/>
      <c r="D72" s="1029"/>
      <c r="E72" s="83"/>
      <c r="F72" s="17"/>
      <c r="G72" s="17"/>
      <c r="H72" s="17"/>
      <c r="I72" s="17"/>
      <c r="J72" s="17"/>
    </row>
    <row r="73" spans="1:13" ht="11.1" customHeight="1" x14ac:dyDescent="0.25">
      <c r="A73" s="37"/>
      <c r="B73" s="1031" t="s">
        <v>82</v>
      </c>
      <c r="C73" s="1031"/>
      <c r="D73" s="1032"/>
      <c r="E73" s="51" t="s">
        <v>176</v>
      </c>
      <c r="F73" s="52"/>
      <c r="G73" s="52"/>
      <c r="H73" s="52"/>
      <c r="I73" s="52"/>
      <c r="J73" s="52"/>
    </row>
    <row r="74" spans="1:13" ht="11.1" customHeight="1" x14ac:dyDescent="0.25">
      <c r="A74" s="37"/>
      <c r="B74" s="116"/>
      <c r="C74" s="1030" t="s">
        <v>181</v>
      </c>
      <c r="D74" s="1032"/>
      <c r="E74" s="51" t="s">
        <v>182</v>
      </c>
      <c r="F74" s="52">
        <v>0</v>
      </c>
      <c r="G74" s="52">
        <f>SUM(G76:G77)</f>
        <v>0</v>
      </c>
      <c r="H74" s="52">
        <v>0</v>
      </c>
      <c r="I74" s="52">
        <v>0</v>
      </c>
      <c r="J74" s="52">
        <v>0</v>
      </c>
    </row>
    <row r="75" spans="1:13" s="410" customFormat="1" ht="11.1" customHeight="1" x14ac:dyDescent="0.25">
      <c r="A75" s="37"/>
      <c r="B75" s="415"/>
      <c r="C75" s="414"/>
      <c r="D75" s="416" t="s">
        <v>406</v>
      </c>
      <c r="E75" s="411" t="s">
        <v>260</v>
      </c>
      <c r="F75" s="52">
        <v>73394</v>
      </c>
      <c r="G75" s="52">
        <v>36295</v>
      </c>
      <c r="H75" s="52">
        <v>163705</v>
      </c>
      <c r="I75" s="52">
        <f>SUM(G75:H75)</f>
        <v>200000</v>
      </c>
      <c r="J75" s="52">
        <v>200000</v>
      </c>
    </row>
    <row r="76" spans="1:13" ht="11.1" customHeight="1" x14ac:dyDescent="0.25">
      <c r="A76" s="37"/>
      <c r="B76" s="160"/>
      <c r="C76" s="162"/>
      <c r="D76" s="163" t="s">
        <v>211</v>
      </c>
      <c r="E76" s="51" t="s">
        <v>179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</row>
    <row r="77" spans="1:13" ht="0.6" customHeight="1" x14ac:dyDescent="0.3">
      <c r="A77" s="37"/>
      <c r="B77" s="116"/>
      <c r="C77" s="32"/>
      <c r="D77" s="129" t="s">
        <v>43</v>
      </c>
      <c r="E77" s="51" t="s">
        <v>280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</row>
    <row r="78" spans="1:13" ht="11.1" customHeight="1" x14ac:dyDescent="0.25">
      <c r="A78" s="37"/>
      <c r="B78" s="116"/>
      <c r="C78" s="1063" t="s">
        <v>106</v>
      </c>
      <c r="D78" s="1064"/>
      <c r="E78" s="51" t="s">
        <v>177</v>
      </c>
      <c r="F78" s="177"/>
      <c r="G78" s="361">
        <v>0</v>
      </c>
      <c r="H78" s="361">
        <v>0</v>
      </c>
      <c r="I78" s="361">
        <v>0</v>
      </c>
      <c r="J78" s="361">
        <v>0</v>
      </c>
    </row>
    <row r="79" spans="1:13" ht="10.9" customHeight="1" x14ac:dyDescent="0.25">
      <c r="A79" s="37"/>
      <c r="B79" s="160"/>
      <c r="C79" s="162"/>
      <c r="D79" s="163" t="s">
        <v>38</v>
      </c>
      <c r="E79" s="51" t="s">
        <v>277</v>
      </c>
      <c r="F79" s="52">
        <v>0</v>
      </c>
      <c r="G79" s="52">
        <v>47500</v>
      </c>
      <c r="H79" s="52">
        <v>12500</v>
      </c>
      <c r="I79" s="52">
        <f>SUM(G79:H79)</f>
        <v>60000</v>
      </c>
      <c r="J79" s="52">
        <v>0</v>
      </c>
    </row>
    <row r="80" spans="1:13" ht="10.9" hidden="1" customHeight="1" x14ac:dyDescent="0.3">
      <c r="A80" s="37"/>
      <c r="B80" s="116"/>
      <c r="C80" s="117"/>
      <c r="D80" s="118" t="s">
        <v>192</v>
      </c>
      <c r="E80" s="51" t="s">
        <v>258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</row>
    <row r="81" spans="1:10" ht="10.9" hidden="1" customHeight="1" x14ac:dyDescent="0.3">
      <c r="A81" s="37"/>
      <c r="B81" s="116"/>
      <c r="C81" s="117"/>
      <c r="D81" s="118" t="s">
        <v>39</v>
      </c>
      <c r="E81" s="51" t="s">
        <v>259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</row>
    <row r="82" spans="1:10" ht="10.9" hidden="1" customHeight="1" x14ac:dyDescent="0.3">
      <c r="A82" s="37"/>
      <c r="B82" s="116"/>
      <c r="C82" s="1030" t="s">
        <v>193</v>
      </c>
      <c r="D82" s="1046"/>
      <c r="E82" s="51" t="s">
        <v>178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</row>
    <row r="83" spans="1:10" ht="10.9" hidden="1" customHeight="1" x14ac:dyDescent="0.3">
      <c r="A83" s="37"/>
      <c r="B83" s="116"/>
      <c r="C83" s="1030" t="s">
        <v>107</v>
      </c>
      <c r="D83" s="1032"/>
      <c r="E83" s="51" t="s">
        <v>179</v>
      </c>
      <c r="F83" s="52">
        <v>0</v>
      </c>
      <c r="G83" s="52">
        <f>SUM(G77:G77)</f>
        <v>0</v>
      </c>
      <c r="H83" s="52">
        <v>0</v>
      </c>
      <c r="I83" s="52">
        <f>SUM(G83:H83)</f>
        <v>0</v>
      </c>
      <c r="J83" s="52">
        <v>0</v>
      </c>
    </row>
    <row r="84" spans="1:10" s="410" customFormat="1" ht="10.9" customHeight="1" x14ac:dyDescent="0.25">
      <c r="A84" s="37"/>
      <c r="B84" s="629"/>
      <c r="C84" s="628"/>
      <c r="D84" s="630" t="s">
        <v>627</v>
      </c>
      <c r="E84" s="411" t="s">
        <v>855</v>
      </c>
      <c r="F84" s="52"/>
      <c r="G84" s="52"/>
      <c r="H84" s="52"/>
      <c r="I84" s="52"/>
      <c r="J84" s="52">
        <v>30000</v>
      </c>
    </row>
    <row r="85" spans="1:10" ht="11.1" customHeight="1" x14ac:dyDescent="0.25">
      <c r="A85" s="37"/>
      <c r="B85" s="1028" t="s">
        <v>85</v>
      </c>
      <c r="C85" s="1028"/>
      <c r="D85" s="1029"/>
      <c r="E85" s="83"/>
      <c r="F85" s="36">
        <f>SUM(F74:F83)</f>
        <v>73394</v>
      </c>
      <c r="G85" s="36">
        <f>SUM(G74:G83)</f>
        <v>83795</v>
      </c>
      <c r="H85" s="36">
        <f>SUM(H74:H83)</f>
        <v>176205</v>
      </c>
      <c r="I85" s="36">
        <f>SUM(G85:H85)</f>
        <v>260000</v>
      </c>
      <c r="J85" s="36">
        <f>SUM(J74:J84)</f>
        <v>230000</v>
      </c>
    </row>
    <row r="86" spans="1:10" ht="12.75" customHeight="1" thickBot="1" x14ac:dyDescent="0.3">
      <c r="A86" s="1040" t="s">
        <v>15</v>
      </c>
      <c r="B86" s="1041"/>
      <c r="C86" s="1041"/>
      <c r="D86" s="1042"/>
      <c r="E86" s="29"/>
      <c r="F86" s="201">
        <f>SUM(F85,F71,F34)</f>
        <v>5092347.9700000007</v>
      </c>
      <c r="G86" s="201">
        <f>SUM(G85,G71,G34)</f>
        <v>2260864.46</v>
      </c>
      <c r="H86" s="201">
        <f>SUM(H85,H71,H34)</f>
        <v>3268491.54</v>
      </c>
      <c r="I86" s="201">
        <f>SUM(I85,I71,I34)</f>
        <v>5529356</v>
      </c>
      <c r="J86" s="201">
        <f>SUM(J85,J71,J34)</f>
        <v>5705169</v>
      </c>
    </row>
    <row r="87" spans="1:10" ht="11.1" customHeight="1" thickTop="1" x14ac:dyDescent="0.25">
      <c r="A87" s="75"/>
      <c r="B87" s="75"/>
      <c r="C87" s="75"/>
      <c r="D87" s="75"/>
      <c r="E87" s="82"/>
      <c r="F87" s="55"/>
      <c r="G87" s="55"/>
      <c r="H87" s="55"/>
      <c r="I87" s="55"/>
      <c r="J87" s="55"/>
    </row>
    <row r="88" spans="1:10" s="327" customFormat="1" ht="11.1" customHeight="1" x14ac:dyDescent="0.25">
      <c r="E88" s="330"/>
      <c r="F88" s="329"/>
      <c r="G88" s="329"/>
      <c r="H88" s="329"/>
      <c r="I88" s="329"/>
      <c r="J88" s="329"/>
    </row>
    <row r="89" spans="1:10" s="327" customFormat="1" ht="14.1" customHeight="1" x14ac:dyDescent="0.25">
      <c r="A89" s="30" t="s">
        <v>27</v>
      </c>
      <c r="B89" s="30"/>
      <c r="C89" s="30"/>
      <c r="D89" s="30"/>
      <c r="E89" s="23" t="s">
        <v>29</v>
      </c>
      <c r="F89" s="47"/>
      <c r="G89" s="47"/>
      <c r="H89" s="39" t="s">
        <v>30</v>
      </c>
      <c r="I89" s="47"/>
      <c r="J89" s="47"/>
    </row>
    <row r="90" spans="1:10" s="327" customFormat="1" ht="14.1" customHeight="1" x14ac:dyDescent="0.25">
      <c r="A90" s="30"/>
      <c r="B90" s="30"/>
      <c r="C90" s="30"/>
      <c r="D90" s="30"/>
      <c r="E90" s="384"/>
      <c r="F90" s="47"/>
      <c r="G90" s="47"/>
      <c r="H90" s="47"/>
      <c r="I90" s="47"/>
      <c r="J90" s="47"/>
    </row>
    <row r="91" spans="1:10" s="327" customFormat="1" ht="14.1" customHeight="1" x14ac:dyDescent="0.25">
      <c r="A91" s="30"/>
      <c r="B91" s="351"/>
      <c r="C91" s="351" t="s">
        <v>369</v>
      </c>
      <c r="D91" s="351"/>
      <c r="E91" s="351"/>
      <c r="F91" s="351" t="s">
        <v>31</v>
      </c>
      <c r="G91" s="351"/>
      <c r="H91" s="352"/>
      <c r="I91" s="351" t="s">
        <v>32</v>
      </c>
      <c r="J91" s="352"/>
    </row>
    <row r="92" spans="1:10" s="327" customFormat="1" ht="14.1" customHeight="1" x14ac:dyDescent="0.25">
      <c r="A92" s="30"/>
      <c r="B92" s="30"/>
      <c r="C92" s="219" t="s">
        <v>28</v>
      </c>
      <c r="D92" s="30"/>
      <c r="E92" s="384"/>
      <c r="F92" s="219" t="s">
        <v>248</v>
      </c>
      <c r="G92" s="30"/>
      <c r="H92" s="47"/>
      <c r="I92" s="219" t="s">
        <v>287</v>
      </c>
      <c r="J92" s="47"/>
    </row>
    <row r="93" spans="1:10" s="327" customFormat="1" ht="14.1" customHeight="1" x14ac:dyDescent="0.25"/>
  </sheetData>
  <mergeCells count="55">
    <mergeCell ref="B71:D71"/>
    <mergeCell ref="C60:D60"/>
    <mergeCell ref="C69:D69"/>
    <mergeCell ref="C70:D70"/>
    <mergeCell ref="C52:D52"/>
    <mergeCell ref="C53:D53"/>
    <mergeCell ref="C55:D55"/>
    <mergeCell ref="C58:D58"/>
    <mergeCell ref="C57:D57"/>
    <mergeCell ref="A10:D10"/>
    <mergeCell ref="A11:D11"/>
    <mergeCell ref="C37:D37"/>
    <mergeCell ref="C38:D38"/>
    <mergeCell ref="C50:D50"/>
    <mergeCell ref="C23:D23"/>
    <mergeCell ref="C32:D32"/>
    <mergeCell ref="B36:D36"/>
    <mergeCell ref="B49:D49"/>
    <mergeCell ref="A48:D48"/>
    <mergeCell ref="A46:D47"/>
    <mergeCell ref="A4:J4"/>
    <mergeCell ref="A5:J5"/>
    <mergeCell ref="G7:I7"/>
    <mergeCell ref="J7:J8"/>
    <mergeCell ref="E8:E9"/>
    <mergeCell ref="I8:I9"/>
    <mergeCell ref="A8:D9"/>
    <mergeCell ref="B51:D51"/>
    <mergeCell ref="B12:D12"/>
    <mergeCell ref="C13:D13"/>
    <mergeCell ref="B14:D14"/>
    <mergeCell ref="C15:D15"/>
    <mergeCell ref="B34:D34"/>
    <mergeCell ref="A72:D72"/>
    <mergeCell ref="B73:D73"/>
    <mergeCell ref="B85:D85"/>
    <mergeCell ref="A86:D86"/>
    <mergeCell ref="B56:D56"/>
    <mergeCell ref="C62:D62"/>
    <mergeCell ref="C66:D66"/>
    <mergeCell ref="B59:D59"/>
    <mergeCell ref="C68:D68"/>
    <mergeCell ref="C74:D74"/>
    <mergeCell ref="C78:D78"/>
    <mergeCell ref="C82:D82"/>
    <mergeCell ref="C83:D83"/>
    <mergeCell ref="B61:D61"/>
    <mergeCell ref="B65:D65"/>
    <mergeCell ref="B67:D67"/>
    <mergeCell ref="G45:I45"/>
    <mergeCell ref="J45:J46"/>
    <mergeCell ref="E46:E47"/>
    <mergeCell ref="I46:I47"/>
    <mergeCell ref="G46:G47"/>
    <mergeCell ref="H46:H47"/>
  </mergeCells>
  <pageMargins left="1.32" right="0.39370078740157483" top="0.35433070866141736" bottom="0.15748031496062992" header="0" footer="0"/>
  <pageSetup paperSize="1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LBP FORM NO 1</vt:lpstr>
      <vt:lpstr>Mayor's Office (2)</vt:lpstr>
      <vt:lpstr>SB Legislative (2)</vt:lpstr>
      <vt:lpstr>SB Secretariat (2)</vt:lpstr>
      <vt:lpstr>MPDC (2)</vt:lpstr>
      <vt:lpstr>LCR (2)</vt:lpstr>
      <vt:lpstr>MBO (2)</vt:lpstr>
      <vt:lpstr>Accounting Office (2)</vt:lpstr>
      <vt:lpstr>Treasurer's Office (2)</vt:lpstr>
      <vt:lpstr>Assessor's Office (2)</vt:lpstr>
      <vt:lpstr>Engineering Office (2)</vt:lpstr>
      <vt:lpstr>Economic (2)</vt:lpstr>
      <vt:lpstr>Agriculture (3)</vt:lpstr>
      <vt:lpstr>MENRO</vt:lpstr>
      <vt:lpstr>Health  (2)</vt:lpstr>
      <vt:lpstr>MSWD (2)</vt:lpstr>
      <vt:lpstr>DILG (2)</vt:lpstr>
      <vt:lpstr>PNP</vt:lpstr>
      <vt:lpstr>MCTC (2)</vt:lpstr>
      <vt:lpstr>COA (2)</vt:lpstr>
      <vt:lpstr>BOF</vt:lpstr>
      <vt:lpstr>National Office (2)</vt:lpstr>
      <vt:lpstr>POPS</vt:lpstr>
      <vt:lpstr>POPS (2)</vt:lpstr>
      <vt:lpstr>20%</vt:lpstr>
      <vt:lpstr>5%</vt:lpstr>
      <vt:lpstr>SPA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</dc:creator>
  <cp:lastModifiedBy>acer</cp:lastModifiedBy>
  <cp:lastPrinted>2022-01-07T06:00:51Z</cp:lastPrinted>
  <dcterms:created xsi:type="dcterms:W3CDTF">2016-07-14T06:06:02Z</dcterms:created>
  <dcterms:modified xsi:type="dcterms:W3CDTF">2022-01-24T21:36:00Z</dcterms:modified>
</cp:coreProperties>
</file>