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8806E01F-6D71-43EC-9A9B-6F6DCE62BF13}" xr6:coauthVersionLast="45" xr6:coauthVersionMax="45" xr10:uidLastSave="{00000000-0000-0000-0000-000000000000}"/>
  <bookViews>
    <workbookView xWindow="-108" yWindow="-108" windowWidth="23256" windowHeight="12576" tabRatio="836" xr2:uid="{00000000-000D-0000-FFFF-FFFF00000000}"/>
  </bookViews>
  <sheets>
    <sheet name="Mayor's Office (2)" sheetId="20" r:id="rId1"/>
    <sheet name="SB Legislative (2)" sheetId="21" r:id="rId2"/>
    <sheet name="SB Secretariat (2)" sheetId="22" r:id="rId3"/>
    <sheet name="MPDC (2)" sheetId="23" r:id="rId4"/>
    <sheet name="LCR (2)" sheetId="24" r:id="rId5"/>
    <sheet name="MBO (2)" sheetId="25" r:id="rId6"/>
    <sheet name="Accounting Office (2)" sheetId="26" r:id="rId7"/>
    <sheet name="Treasurer's Office (2)" sheetId="27" r:id="rId8"/>
    <sheet name="Assessor's Office (2)" sheetId="28" r:id="rId9"/>
    <sheet name="Engineering Office (2)" sheetId="29" r:id="rId10"/>
    <sheet name="Economic (2)" sheetId="30" r:id="rId11"/>
    <sheet name="Agriculture (2)" sheetId="31" r:id="rId12"/>
    <sheet name="Health  (2)" sheetId="32" r:id="rId13"/>
    <sheet name="MSWD (2)" sheetId="33" r:id="rId14"/>
    <sheet name="DILG (2)" sheetId="37" r:id="rId15"/>
    <sheet name="PNP" sheetId="41" r:id="rId16"/>
    <sheet name="MCTC (2)" sheetId="38" r:id="rId17"/>
    <sheet name="COA (2)" sheetId="39" r:id="rId18"/>
    <sheet name="BOF" sheetId="42" r:id="rId19"/>
    <sheet name="National Office (2)" sheetId="40" r:id="rId20"/>
    <sheet name="SPA" sheetId="43" r:id="rId2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43" l="1"/>
  <c r="I15" i="43" l="1"/>
  <c r="I14" i="43"/>
  <c r="I13" i="43"/>
  <c r="I12" i="43"/>
  <c r="I54" i="31" l="1"/>
  <c r="J24" i="41" l="1"/>
  <c r="I84" i="33" l="1"/>
  <c r="I85" i="33"/>
  <c r="H86" i="33"/>
  <c r="H76" i="31"/>
  <c r="G76" i="31"/>
  <c r="F76" i="31"/>
  <c r="I60" i="31"/>
  <c r="I59" i="31"/>
  <c r="I66" i="29"/>
  <c r="I67" i="29"/>
  <c r="I68" i="29"/>
  <c r="J64" i="28"/>
  <c r="I67" i="23"/>
  <c r="I68" i="23"/>
  <c r="J72" i="23"/>
  <c r="J122" i="20"/>
  <c r="J148" i="20" l="1"/>
  <c r="J19" i="41"/>
  <c r="J67" i="31" l="1"/>
  <c r="J26" i="30"/>
  <c r="F42" i="24" l="1"/>
  <c r="J66" i="21" l="1"/>
  <c r="J32" i="37" l="1"/>
  <c r="J86" i="33"/>
  <c r="G86" i="33"/>
  <c r="F86" i="33"/>
  <c r="F114" i="32"/>
  <c r="G114" i="32"/>
  <c r="H114" i="32"/>
  <c r="I114" i="32"/>
  <c r="I109" i="32"/>
  <c r="I108" i="32"/>
  <c r="I107" i="32"/>
  <c r="I106" i="32"/>
  <c r="I105" i="32"/>
  <c r="J110" i="32"/>
  <c r="J114" i="32"/>
  <c r="J76" i="31" l="1"/>
  <c r="J35" i="30"/>
  <c r="J65" i="26"/>
  <c r="J72" i="25"/>
  <c r="J42" i="24"/>
  <c r="J74" i="22"/>
  <c r="H82" i="21"/>
  <c r="I71" i="21"/>
  <c r="I81" i="21"/>
  <c r="G82" i="21"/>
  <c r="F82" i="21"/>
  <c r="J82" i="21"/>
  <c r="I120" i="20"/>
  <c r="I119" i="20"/>
  <c r="I118" i="20"/>
  <c r="J34" i="31" l="1"/>
  <c r="J34" i="25"/>
  <c r="F27" i="40" l="1"/>
  <c r="H27" i="40"/>
  <c r="G27" i="40"/>
  <c r="I26" i="40"/>
  <c r="I27" i="40" s="1"/>
  <c r="I71" i="33"/>
  <c r="G72" i="33"/>
  <c r="H60" i="33"/>
  <c r="I36" i="33"/>
  <c r="H110" i="32"/>
  <c r="G110" i="32"/>
  <c r="I84" i="32"/>
  <c r="I98" i="32"/>
  <c r="I99" i="32"/>
  <c r="I100" i="32"/>
  <c r="I101" i="32"/>
  <c r="I102" i="32"/>
  <c r="I103" i="32"/>
  <c r="I104" i="32"/>
  <c r="I83" i="32"/>
  <c r="I82" i="32"/>
  <c r="I81" i="32"/>
  <c r="I80" i="32"/>
  <c r="I110" i="32" l="1"/>
  <c r="I74" i="31"/>
  <c r="I72" i="31"/>
  <c r="I28" i="31"/>
  <c r="H25" i="31"/>
  <c r="G15" i="31"/>
  <c r="G25" i="31"/>
  <c r="G34" i="31" l="1"/>
  <c r="I71" i="29"/>
  <c r="I69" i="29"/>
  <c r="G57" i="29"/>
  <c r="G62" i="29" s="1"/>
  <c r="H57" i="29"/>
  <c r="H57" i="28"/>
  <c r="H84" i="27"/>
  <c r="I84" i="27" s="1"/>
  <c r="I75" i="27"/>
  <c r="G65" i="27"/>
  <c r="G61" i="27"/>
  <c r="G56" i="27"/>
  <c r="G51" i="27"/>
  <c r="G49" i="27"/>
  <c r="I64" i="27"/>
  <c r="I33" i="26"/>
  <c r="I21" i="26"/>
  <c r="I13" i="26"/>
  <c r="I15" i="26"/>
  <c r="H14" i="26"/>
  <c r="G14" i="26"/>
  <c r="G26" i="26"/>
  <c r="H26" i="26"/>
  <c r="H35" i="26"/>
  <c r="I14" i="26" l="1"/>
  <c r="I26" i="26"/>
  <c r="G72" i="25"/>
  <c r="I70" i="25"/>
  <c r="I67" i="25"/>
  <c r="I66" i="23"/>
  <c r="I71" i="23"/>
  <c r="I70" i="23"/>
  <c r="G72" i="23"/>
  <c r="G13" i="23"/>
  <c r="G23" i="23"/>
  <c r="G68" i="22"/>
  <c r="H68" i="22"/>
  <c r="G32" i="23" l="1"/>
  <c r="I74" i="21"/>
  <c r="I80" i="21"/>
  <c r="I70" i="21"/>
  <c r="I128" i="20"/>
  <c r="G148" i="20"/>
  <c r="H148" i="20"/>
  <c r="I129" i="20"/>
  <c r="I130" i="20"/>
  <c r="I131" i="20"/>
  <c r="I132" i="20"/>
  <c r="I125" i="20"/>
  <c r="I145" i="20"/>
  <c r="I144" i="20"/>
  <c r="I143" i="20"/>
  <c r="I127" i="20"/>
  <c r="F148" i="20"/>
  <c r="H122" i="20"/>
  <c r="G122" i="20"/>
  <c r="I82" i="21" l="1"/>
  <c r="F110" i="32" l="1"/>
  <c r="F35" i="30"/>
  <c r="F72" i="29"/>
  <c r="F14" i="29"/>
  <c r="F31" i="29"/>
  <c r="F54" i="26" l="1"/>
  <c r="F58" i="26" s="1"/>
  <c r="F68" i="22"/>
  <c r="F108" i="20"/>
  <c r="F122" i="20"/>
  <c r="H16" i="43" l="1"/>
  <c r="G16" i="43"/>
  <c r="F16" i="43"/>
  <c r="F18" i="43" s="1"/>
  <c r="F59" i="27" l="1"/>
  <c r="H59" i="27"/>
  <c r="I59" i="27" s="1"/>
  <c r="J59" i="27"/>
  <c r="H72" i="23" l="1"/>
  <c r="F72" i="23"/>
  <c r="I117" i="20" l="1"/>
  <c r="F25" i="32" l="1"/>
  <c r="J72" i="29" l="1"/>
  <c r="H72" i="29"/>
  <c r="J27" i="40" l="1"/>
  <c r="J24" i="40"/>
  <c r="J29" i="40" s="1"/>
  <c r="J31" i="40" s="1"/>
  <c r="J21" i="40"/>
  <c r="J18" i="40"/>
  <c r="J15" i="40"/>
  <c r="J18" i="42"/>
  <c r="I12" i="38"/>
  <c r="J72" i="33"/>
  <c r="I66" i="31"/>
  <c r="I64" i="31"/>
  <c r="I57" i="31"/>
  <c r="I58" i="31"/>
  <c r="I55" i="31"/>
  <c r="I53" i="31"/>
  <c r="I51" i="31"/>
  <c r="I49" i="31"/>
  <c r="J62" i="29" l="1"/>
  <c r="J57" i="29"/>
  <c r="J24" i="37"/>
  <c r="J33" i="37" s="1"/>
  <c r="J68" i="22" l="1"/>
  <c r="J87" i="20" l="1"/>
  <c r="J84" i="20"/>
  <c r="J74" i="20"/>
  <c r="J57" i="20"/>
  <c r="J32" i="33" l="1"/>
  <c r="J77" i="31"/>
  <c r="I32" i="31"/>
  <c r="I26" i="31"/>
  <c r="I27" i="31"/>
  <c r="I29" i="31"/>
  <c r="I23" i="31"/>
  <c r="I24" i="31"/>
  <c r="I22" i="31"/>
  <c r="I16" i="31"/>
  <c r="I17" i="31"/>
  <c r="I18" i="31"/>
  <c r="I19" i="31"/>
  <c r="I14" i="31"/>
  <c r="J34" i="29"/>
  <c r="J74" i="29" s="1"/>
  <c r="J14" i="26"/>
  <c r="J26" i="26"/>
  <c r="J32" i="23"/>
  <c r="J35" i="21"/>
  <c r="J83" i="21" s="1"/>
  <c r="I15" i="31" l="1"/>
  <c r="I25" i="31"/>
  <c r="J35" i="26"/>
  <c r="H32" i="21"/>
  <c r="J32" i="21"/>
  <c r="F32" i="21"/>
  <c r="I146" i="20"/>
  <c r="I34" i="31" l="1"/>
  <c r="I14" i="42"/>
  <c r="I15" i="42"/>
  <c r="I16" i="42"/>
  <c r="I17" i="42"/>
  <c r="I13" i="42"/>
  <c r="I17" i="41"/>
  <c r="I16" i="41"/>
  <c r="I14" i="41"/>
  <c r="I12" i="41"/>
  <c r="I18" i="41"/>
  <c r="I32" i="37"/>
  <c r="H32" i="37"/>
  <c r="G32" i="37"/>
  <c r="I21" i="37"/>
  <c r="I22" i="37"/>
  <c r="I23" i="37"/>
  <c r="I19" i="37"/>
  <c r="I17" i="37"/>
  <c r="I15" i="37"/>
  <c r="I13" i="37"/>
  <c r="I13" i="38"/>
  <c r="I23" i="40"/>
  <c r="I20" i="40"/>
  <c r="I17" i="40"/>
  <c r="I14" i="40"/>
  <c r="I12" i="39"/>
  <c r="I13" i="39"/>
  <c r="I14" i="39"/>
  <c r="I15" i="39"/>
  <c r="I16" i="39"/>
  <c r="I17" i="39"/>
  <c r="I18" i="39"/>
  <c r="I70" i="33"/>
  <c r="I69" i="33"/>
  <c r="I68" i="33"/>
  <c r="I61" i="33"/>
  <c r="I62" i="33"/>
  <c r="I63" i="33"/>
  <c r="I64" i="33"/>
  <c r="I65" i="33"/>
  <c r="I66" i="33"/>
  <c r="I67" i="33"/>
  <c r="I56" i="33"/>
  <c r="I57" i="33"/>
  <c r="I58" i="33"/>
  <c r="I53" i="33"/>
  <c r="I54" i="33"/>
  <c r="I42" i="33"/>
  <c r="I40" i="33"/>
  <c r="I38" i="33"/>
  <c r="I35" i="33"/>
  <c r="H23" i="33"/>
  <c r="G23" i="33"/>
  <c r="H13" i="33"/>
  <c r="G13" i="33"/>
  <c r="F13" i="33"/>
  <c r="G32" i="33"/>
  <c r="I30" i="33"/>
  <c r="I24" i="33"/>
  <c r="I25" i="33"/>
  <c r="I26" i="33"/>
  <c r="I27" i="33"/>
  <c r="I22" i="33"/>
  <c r="I14" i="33"/>
  <c r="I15" i="33"/>
  <c r="I16" i="33"/>
  <c r="I17" i="33"/>
  <c r="I18" i="33"/>
  <c r="I19" i="33"/>
  <c r="I20" i="33"/>
  <c r="I21" i="33"/>
  <c r="I12" i="33"/>
  <c r="H32" i="33"/>
  <c r="I67" i="32"/>
  <c r="I68" i="32"/>
  <c r="I69" i="32"/>
  <c r="I70" i="32"/>
  <c r="I71" i="32"/>
  <c r="I72" i="32"/>
  <c r="I73" i="32"/>
  <c r="I74" i="32"/>
  <c r="I75" i="32"/>
  <c r="I76" i="32"/>
  <c r="I77" i="32"/>
  <c r="I78" i="32"/>
  <c r="I63" i="32"/>
  <c r="I64" i="32"/>
  <c r="I65" i="32"/>
  <c r="I58" i="32"/>
  <c r="I57" i="32"/>
  <c r="I53" i="32"/>
  <c r="I54" i="32"/>
  <c r="I55" i="32"/>
  <c r="I51" i="32"/>
  <c r="I49" i="32"/>
  <c r="I72" i="33" l="1"/>
  <c r="I19" i="39"/>
  <c r="I16" i="43"/>
  <c r="I32" i="33"/>
  <c r="I32" i="32"/>
  <c r="I26" i="32"/>
  <c r="I27" i="32"/>
  <c r="I28" i="32"/>
  <c r="I29" i="32"/>
  <c r="I13" i="32"/>
  <c r="I14" i="32"/>
  <c r="I15" i="32"/>
  <c r="I16" i="32"/>
  <c r="I17" i="32"/>
  <c r="I18" i="32"/>
  <c r="I19" i="32"/>
  <c r="I20" i="32"/>
  <c r="I22" i="32"/>
  <c r="I23" i="32"/>
  <c r="I24" i="32"/>
  <c r="I11" i="32"/>
  <c r="I33" i="30"/>
  <c r="I31" i="30"/>
  <c r="I24" i="30"/>
  <c r="I19" i="30"/>
  <c r="I20" i="30"/>
  <c r="I21" i="30"/>
  <c r="I22" i="30"/>
  <c r="I12" i="30"/>
  <c r="I13" i="30"/>
  <c r="I14" i="30"/>
  <c r="I15" i="30"/>
  <c r="I16" i="30"/>
  <c r="I17" i="30"/>
  <c r="I10" i="30"/>
  <c r="I53" i="29"/>
  <c r="I58" i="29"/>
  <c r="I59" i="29"/>
  <c r="I60" i="29"/>
  <c r="I55" i="29"/>
  <c r="I56" i="29"/>
  <c r="I51" i="29"/>
  <c r="I49" i="29"/>
  <c r="I32" i="29"/>
  <c r="I26" i="29"/>
  <c r="I15" i="29"/>
  <c r="I16" i="29"/>
  <c r="I17" i="29"/>
  <c r="I18" i="29"/>
  <c r="I19" i="29"/>
  <c r="I21" i="29"/>
  <c r="I22" i="29"/>
  <c r="I23" i="29"/>
  <c r="I24" i="29"/>
  <c r="I13" i="29"/>
  <c r="I62" i="28"/>
  <c r="I58" i="28"/>
  <c r="I59" i="28"/>
  <c r="I55" i="28"/>
  <c r="I56" i="28"/>
  <c r="I52" i="28"/>
  <c r="I53" i="28"/>
  <c r="I50" i="28"/>
  <c r="I48" i="28"/>
  <c r="I31" i="28"/>
  <c r="I25" i="28"/>
  <c r="I26" i="28"/>
  <c r="I27" i="28"/>
  <c r="I28" i="28"/>
  <c r="I15" i="28"/>
  <c r="I16" i="28"/>
  <c r="I17" i="28"/>
  <c r="I18" i="28"/>
  <c r="I19" i="28"/>
  <c r="I20" i="28"/>
  <c r="I21" i="28"/>
  <c r="I22" i="28"/>
  <c r="I23" i="28"/>
  <c r="I13" i="28"/>
  <c r="I68" i="27"/>
  <c r="I66" i="27"/>
  <c r="I63" i="27"/>
  <c r="I57" i="27"/>
  <c r="I58" i="27"/>
  <c r="I52" i="27"/>
  <c r="I53" i="27"/>
  <c r="I54" i="27"/>
  <c r="I55" i="27"/>
  <c r="I50" i="27"/>
  <c r="I37" i="27"/>
  <c r="I38" i="27"/>
  <c r="H67" i="27"/>
  <c r="I32" i="27"/>
  <c r="I33" i="27"/>
  <c r="I26" i="27"/>
  <c r="I27" i="27"/>
  <c r="I28" i="27"/>
  <c r="I29" i="27"/>
  <c r="I19" i="27"/>
  <c r="I20" i="27"/>
  <c r="I21" i="27"/>
  <c r="I22" i="27"/>
  <c r="I23" i="27"/>
  <c r="I24" i="27"/>
  <c r="I15" i="27"/>
  <c r="I16" i="27"/>
  <c r="I17" i="27"/>
  <c r="I18" i="27"/>
  <c r="I13" i="27"/>
  <c r="I35" i="30" l="1"/>
  <c r="I57" i="29"/>
  <c r="I62" i="29" s="1"/>
  <c r="I71" i="27"/>
  <c r="H62" i="29"/>
  <c r="I55" i="26"/>
  <c r="I56" i="26"/>
  <c r="I53" i="26"/>
  <c r="I51" i="26"/>
  <c r="I49" i="26"/>
  <c r="I27" i="26"/>
  <c r="I28" i="26"/>
  <c r="I29" i="26"/>
  <c r="I30" i="26"/>
  <c r="I16" i="26"/>
  <c r="I17" i="26"/>
  <c r="I18" i="26"/>
  <c r="I19" i="26"/>
  <c r="I20" i="26"/>
  <c r="I22" i="26"/>
  <c r="I23" i="26"/>
  <c r="I24" i="26"/>
  <c r="I25" i="26"/>
  <c r="I61" i="25"/>
  <c r="I57" i="25"/>
  <c r="I54" i="25"/>
  <c r="I55" i="25"/>
  <c r="I52" i="25"/>
  <c r="I50" i="25"/>
  <c r="I48" i="25"/>
  <c r="I15" i="25"/>
  <c r="I33" i="25"/>
  <c r="I32" i="25"/>
  <c r="I26" i="25"/>
  <c r="I27" i="25"/>
  <c r="I28" i="25"/>
  <c r="I29" i="25"/>
  <c r="I24" i="25"/>
  <c r="I23" i="25"/>
  <c r="I22" i="25"/>
  <c r="I21" i="25"/>
  <c r="I20" i="25"/>
  <c r="I19" i="25"/>
  <c r="I18" i="25"/>
  <c r="I17" i="25"/>
  <c r="I16" i="25"/>
  <c r="I13" i="25"/>
  <c r="I38" i="24"/>
  <c r="I36" i="24"/>
  <c r="I34" i="24"/>
  <c r="I32" i="24"/>
  <c r="I28" i="24"/>
  <c r="I22" i="24"/>
  <c r="I23" i="24"/>
  <c r="I24" i="24"/>
  <c r="I25" i="24"/>
  <c r="I13" i="24"/>
  <c r="I14" i="24"/>
  <c r="I15" i="24"/>
  <c r="I16" i="24"/>
  <c r="I17" i="24"/>
  <c r="I18" i="24"/>
  <c r="I19" i="24"/>
  <c r="I20" i="24"/>
  <c r="I11" i="24"/>
  <c r="G54" i="23"/>
  <c r="I61" i="23"/>
  <c r="I58" i="23"/>
  <c r="I55" i="23"/>
  <c r="I56" i="23"/>
  <c r="I53" i="23"/>
  <c r="I51" i="23"/>
  <c r="I49" i="23"/>
  <c r="H13" i="23"/>
  <c r="H23" i="23"/>
  <c r="I12" i="23"/>
  <c r="I14" i="23"/>
  <c r="I15" i="23"/>
  <c r="I16" i="23"/>
  <c r="I17" i="23"/>
  <c r="I18" i="23"/>
  <c r="I19" i="23"/>
  <c r="I20" i="23"/>
  <c r="I21" i="23"/>
  <c r="I22" i="23"/>
  <c r="I24" i="23"/>
  <c r="I25" i="23"/>
  <c r="I26" i="23"/>
  <c r="I27" i="23"/>
  <c r="I30" i="23"/>
  <c r="I31" i="23"/>
  <c r="I65" i="22"/>
  <c r="I66" i="22"/>
  <c r="I67" i="22"/>
  <c r="I63" i="22"/>
  <c r="I56" i="22"/>
  <c r="I57" i="22"/>
  <c r="I58" i="22"/>
  <c r="I54" i="22"/>
  <c r="I52" i="22"/>
  <c r="I50" i="22"/>
  <c r="I34" i="22"/>
  <c r="I28" i="22"/>
  <c r="I29" i="22"/>
  <c r="I30" i="22"/>
  <c r="I31" i="22"/>
  <c r="I18" i="22"/>
  <c r="I19" i="22"/>
  <c r="I20" i="22"/>
  <c r="I21" i="22"/>
  <c r="I22" i="22"/>
  <c r="I23" i="22"/>
  <c r="I24" i="22"/>
  <c r="I25" i="22"/>
  <c r="I26" i="22"/>
  <c r="I16" i="22"/>
  <c r="I68" i="22" l="1"/>
  <c r="H32" i="23"/>
  <c r="I109" i="20"/>
  <c r="I110" i="20"/>
  <c r="I111" i="20"/>
  <c r="I112" i="20"/>
  <c r="I113" i="20"/>
  <c r="I114" i="20"/>
  <c r="I115" i="20"/>
  <c r="I116" i="20"/>
  <c r="I101" i="20"/>
  <c r="I102" i="20"/>
  <c r="I103" i="20"/>
  <c r="I104" i="20"/>
  <c r="I105" i="20"/>
  <c r="I106" i="20"/>
  <c r="I107" i="20"/>
  <c r="I88" i="20"/>
  <c r="I89" i="20"/>
  <c r="I90" i="20"/>
  <c r="I85" i="20"/>
  <c r="I86" i="20"/>
  <c r="I75" i="20"/>
  <c r="I76" i="20"/>
  <c r="I77" i="20"/>
  <c r="I78" i="20"/>
  <c r="I79" i="20"/>
  <c r="I80" i="20"/>
  <c r="I81" i="20"/>
  <c r="I82" i="20"/>
  <c r="I72" i="20"/>
  <c r="I73" i="20"/>
  <c r="J73" i="20" s="1"/>
  <c r="J71" i="20" s="1"/>
  <c r="I68" i="20"/>
  <c r="I69" i="20"/>
  <c r="I70" i="20"/>
  <c r="I66" i="20"/>
  <c r="I58" i="20"/>
  <c r="I59" i="20"/>
  <c r="I60" i="20"/>
  <c r="I61" i="20"/>
  <c r="I62" i="20"/>
  <c r="I63" i="20"/>
  <c r="I64" i="20"/>
  <c r="I52" i="20"/>
  <c r="I53" i="20"/>
  <c r="I54" i="20"/>
  <c r="I55" i="20"/>
  <c r="I56" i="20"/>
  <c r="I36" i="20"/>
  <c r="I37" i="20"/>
  <c r="I38" i="20"/>
  <c r="I39" i="20"/>
  <c r="I40" i="20"/>
  <c r="I41" i="20"/>
  <c r="I122" i="20" l="1"/>
  <c r="I69" i="21"/>
  <c r="I72" i="21"/>
  <c r="I73" i="21"/>
  <c r="I75" i="21"/>
  <c r="I76" i="21"/>
  <c r="I78" i="21"/>
  <c r="I79" i="21"/>
  <c r="I64" i="21"/>
  <c r="I65" i="21"/>
  <c r="I62" i="21"/>
  <c r="I57" i="21"/>
  <c r="I55" i="21"/>
  <c r="I54" i="21"/>
  <c r="I52" i="21"/>
  <c r="I50" i="21"/>
  <c r="G66" i="21"/>
  <c r="H66" i="21"/>
  <c r="I34" i="21"/>
  <c r="I33" i="21"/>
  <c r="I32" i="21" s="1"/>
  <c r="I27" i="21"/>
  <c r="I28" i="21"/>
  <c r="I29" i="21"/>
  <c r="I30" i="21"/>
  <c r="I17" i="21"/>
  <c r="I18" i="21"/>
  <c r="I19" i="21"/>
  <c r="I20" i="21"/>
  <c r="I21" i="21"/>
  <c r="I22" i="21"/>
  <c r="I23" i="21"/>
  <c r="I24" i="21"/>
  <c r="I25" i="21"/>
  <c r="I15" i="21"/>
  <c r="H26" i="21"/>
  <c r="G16" i="21"/>
  <c r="H108" i="20"/>
  <c r="G108" i="20"/>
  <c r="G87" i="20"/>
  <c r="I32" i="20"/>
  <c r="I31" i="20"/>
  <c r="I29" i="20"/>
  <c r="I30" i="20"/>
  <c r="I27" i="20"/>
  <c r="I26" i="20"/>
  <c r="I25" i="20"/>
  <c r="I24" i="20"/>
  <c r="I22" i="20"/>
  <c r="I21" i="20"/>
  <c r="I20" i="20"/>
  <c r="I19" i="20"/>
  <c r="I18" i="20"/>
  <c r="I17" i="20"/>
  <c r="I16" i="20"/>
  <c r="I15" i="20"/>
  <c r="I14" i="20"/>
  <c r="I13" i="20"/>
  <c r="I11" i="20"/>
  <c r="F32" i="37" l="1"/>
  <c r="F24" i="37"/>
  <c r="J18" i="43"/>
  <c r="H18" i="43"/>
  <c r="G18" i="43"/>
  <c r="F57" i="29"/>
  <c r="F62" i="29" s="1"/>
  <c r="F25" i="31"/>
  <c r="F60" i="33"/>
  <c r="F23" i="33"/>
  <c r="F32" i="33" s="1"/>
  <c r="F57" i="28"/>
  <c r="F61" i="27"/>
  <c r="F65" i="27"/>
  <c r="F67" i="27"/>
  <c r="F59" i="24"/>
  <c r="F33" i="37" l="1"/>
  <c r="I18" i="43"/>
  <c r="F26" i="21"/>
  <c r="F100" i="20"/>
  <c r="F71" i="20"/>
  <c r="F35" i="20"/>
  <c r="G23" i="20"/>
  <c r="F29" i="20"/>
  <c r="F23" i="20"/>
  <c r="F12" i="20"/>
  <c r="G12" i="20"/>
  <c r="H12" i="20"/>
  <c r="J12" i="20"/>
  <c r="H23" i="20"/>
  <c r="J23" i="20"/>
  <c r="H33" i="20" l="1"/>
  <c r="I12" i="20"/>
  <c r="I23" i="20"/>
  <c r="F33" i="20"/>
  <c r="F149" i="20" s="1"/>
  <c r="J20" i="42"/>
  <c r="H18" i="42"/>
  <c r="H20" i="42" s="1"/>
  <c r="G18" i="42"/>
  <c r="G20" i="42" s="1"/>
  <c r="F18" i="42"/>
  <c r="F20" i="42" s="1"/>
  <c r="F19" i="41"/>
  <c r="F24" i="41"/>
  <c r="H19" i="41"/>
  <c r="G19" i="41"/>
  <c r="I19" i="41"/>
  <c r="G51" i="28"/>
  <c r="H51" i="28"/>
  <c r="F26" i="41" l="1"/>
  <c r="I33" i="20"/>
  <c r="I51" i="28"/>
  <c r="I18" i="42"/>
  <c r="I20" i="42" s="1"/>
  <c r="H36" i="27"/>
  <c r="H49" i="27"/>
  <c r="H51" i="27"/>
  <c r="H56" i="27"/>
  <c r="H61" i="27"/>
  <c r="H65" i="27"/>
  <c r="I61" i="27" l="1"/>
  <c r="G35" i="20"/>
  <c r="G51" i="20"/>
  <c r="G57" i="20"/>
  <c r="G67" i="20"/>
  <c r="G71" i="20"/>
  <c r="G74" i="20"/>
  <c r="G84" i="20"/>
  <c r="G100" i="20"/>
  <c r="H84" i="20"/>
  <c r="H74" i="20"/>
  <c r="H65" i="20"/>
  <c r="F11" i="30"/>
  <c r="G11" i="30"/>
  <c r="H11" i="30"/>
  <c r="I11" i="30" l="1"/>
  <c r="I67" i="20"/>
  <c r="J67" i="20" s="1"/>
  <c r="I108" i="20"/>
  <c r="J108" i="20" s="1"/>
  <c r="J35" i="20" l="1"/>
  <c r="I126" i="20" l="1"/>
  <c r="I147" i="20"/>
  <c r="I24" i="41"/>
  <c r="H24" i="41"/>
  <c r="H26" i="41" s="1"/>
  <c r="G26" i="41"/>
  <c r="J19" i="39"/>
  <c r="H71" i="28"/>
  <c r="G71" i="28"/>
  <c r="F71" i="28"/>
  <c r="J71" i="28"/>
  <c r="J84" i="27"/>
  <c r="J53" i="25"/>
  <c r="J62" i="25" s="1"/>
  <c r="J74" i="25" s="1"/>
  <c r="H35" i="20"/>
  <c r="F14" i="38"/>
  <c r="J26" i="21"/>
  <c r="H24" i="37"/>
  <c r="H33" i="37" s="1"/>
  <c r="G24" i="37"/>
  <c r="H56" i="32"/>
  <c r="H52" i="32"/>
  <c r="G62" i="32"/>
  <c r="F62" i="32"/>
  <c r="H12" i="32"/>
  <c r="H25" i="32"/>
  <c r="G35" i="30"/>
  <c r="G72" i="29"/>
  <c r="H54" i="28"/>
  <c r="H64" i="28" s="1"/>
  <c r="G54" i="28"/>
  <c r="F51" i="28"/>
  <c r="G74" i="27"/>
  <c r="G67" i="27"/>
  <c r="I51" i="27"/>
  <c r="I56" i="27"/>
  <c r="H72" i="25"/>
  <c r="H59" i="24"/>
  <c r="I148" i="20" l="1"/>
  <c r="I149" i="20" s="1"/>
  <c r="J26" i="41"/>
  <c r="G33" i="37"/>
  <c r="I24" i="37"/>
  <c r="I72" i="29"/>
  <c r="I26" i="41"/>
  <c r="I54" i="28"/>
  <c r="H34" i="32"/>
  <c r="H115" i="32" s="1"/>
  <c r="I73" i="22"/>
  <c r="H74" i="22"/>
  <c r="H51" i="20"/>
  <c r="H57" i="20"/>
  <c r="H71" i="20"/>
  <c r="H100" i="20"/>
  <c r="G65" i="20"/>
  <c r="F74" i="20"/>
  <c r="F31" i="32"/>
  <c r="F52" i="31"/>
  <c r="I65" i="20" l="1"/>
  <c r="J65" i="20" s="1"/>
  <c r="I74" i="22"/>
  <c r="F25" i="29"/>
  <c r="F34" i="29" s="1"/>
  <c r="F54" i="28"/>
  <c r="F64" i="28" s="1"/>
  <c r="F24" i="28"/>
  <c r="F84" i="27"/>
  <c r="F25" i="27"/>
  <c r="I67" i="27"/>
  <c r="F53" i="25"/>
  <c r="F62" i="25" s="1"/>
  <c r="F72" i="25"/>
  <c r="F21" i="24"/>
  <c r="F29" i="23"/>
  <c r="F74" i="22"/>
  <c r="F17" i="22"/>
  <c r="F16" i="21"/>
  <c r="F84" i="20"/>
  <c r="F67" i="20"/>
  <c r="F57" i="20"/>
  <c r="F51" i="20"/>
  <c r="F66" i="21"/>
  <c r="H24" i="40"/>
  <c r="G24" i="40"/>
  <c r="G29" i="40" s="1"/>
  <c r="F24" i="40"/>
  <c r="F29" i="40" s="1"/>
  <c r="H21" i="40"/>
  <c r="G21" i="40"/>
  <c r="F21" i="40"/>
  <c r="H18" i="40"/>
  <c r="G18" i="40"/>
  <c r="F18" i="40"/>
  <c r="H15" i="40"/>
  <c r="G15" i="40"/>
  <c r="F15" i="40"/>
  <c r="H29" i="40" l="1"/>
  <c r="H31" i="40" s="1"/>
  <c r="G31" i="40"/>
  <c r="F31" i="40"/>
  <c r="I15" i="40"/>
  <c r="I18" i="40"/>
  <c r="I21" i="40"/>
  <c r="I24" i="40"/>
  <c r="J12" i="32"/>
  <c r="I29" i="40" l="1"/>
  <c r="I31" i="40" s="1"/>
  <c r="F12" i="24"/>
  <c r="F29" i="24" s="1"/>
  <c r="J61" i="27" l="1"/>
  <c r="J23" i="39"/>
  <c r="J24" i="39" s="1"/>
  <c r="I23" i="39"/>
  <c r="H23" i="39"/>
  <c r="H19" i="39"/>
  <c r="G19" i="39"/>
  <c r="F19" i="39"/>
  <c r="F24" i="39" s="1"/>
  <c r="J100" i="20"/>
  <c r="J14" i="38"/>
  <c r="J17" i="38" s="1"/>
  <c r="H14" i="38"/>
  <c r="H17" i="38" s="1"/>
  <c r="G14" i="38"/>
  <c r="F17" i="38"/>
  <c r="J51" i="20"/>
  <c r="H24" i="39" l="1"/>
  <c r="I24" i="39"/>
  <c r="I14" i="38"/>
  <c r="I17" i="38" s="1"/>
  <c r="G24" i="39"/>
  <c r="G17" i="38"/>
  <c r="I33" i="37"/>
  <c r="J60" i="33"/>
  <c r="J52" i="33"/>
  <c r="J39" i="30"/>
  <c r="J40" i="30" s="1"/>
  <c r="J54" i="26"/>
  <c r="J58" i="26" s="1"/>
  <c r="J66" i="26" s="1"/>
  <c r="J59" i="24"/>
  <c r="J54" i="23"/>
  <c r="J62" i="23" s="1"/>
  <c r="J73" i="23" s="1"/>
  <c r="G74" i="22"/>
  <c r="G27" i="22" l="1"/>
  <c r="H27" i="22"/>
  <c r="J27" i="22"/>
  <c r="F27" i="22"/>
  <c r="G17" i="22"/>
  <c r="H17" i="22"/>
  <c r="J17" i="22"/>
  <c r="I86" i="33"/>
  <c r="G60" i="33"/>
  <c r="I60" i="33" s="1"/>
  <c r="G52" i="33"/>
  <c r="H52" i="33"/>
  <c r="H72" i="33" s="1"/>
  <c r="F52" i="33"/>
  <c r="F72" i="33" s="1"/>
  <c r="I62" i="32"/>
  <c r="G56" i="32"/>
  <c r="G52" i="32"/>
  <c r="F52" i="32"/>
  <c r="G25" i="32"/>
  <c r="J25" i="32"/>
  <c r="J34" i="32" s="1"/>
  <c r="J115" i="32" s="1"/>
  <c r="G12" i="32"/>
  <c r="I12" i="32" s="1"/>
  <c r="F12" i="32"/>
  <c r="F34" i="32" s="1"/>
  <c r="F115" i="32" s="1"/>
  <c r="I70" i="31"/>
  <c r="I76" i="31" s="1"/>
  <c r="I62" i="31"/>
  <c r="I67" i="31" s="1"/>
  <c r="G56" i="31"/>
  <c r="H56" i="31"/>
  <c r="F56" i="31"/>
  <c r="F67" i="31" s="1"/>
  <c r="G52" i="31"/>
  <c r="H52" i="31"/>
  <c r="H15" i="31"/>
  <c r="H34" i="31" s="1"/>
  <c r="F15" i="31"/>
  <c r="F34" i="31" s="1"/>
  <c r="G18" i="30"/>
  <c r="H18" i="30"/>
  <c r="H26" i="30" s="1"/>
  <c r="F18" i="30"/>
  <c r="F26" i="30" s="1"/>
  <c r="G39" i="30"/>
  <c r="H39" i="30"/>
  <c r="F39" i="30"/>
  <c r="I38" i="30"/>
  <c r="H35" i="30"/>
  <c r="G25" i="29"/>
  <c r="H25" i="29"/>
  <c r="G14" i="29"/>
  <c r="H14" i="29"/>
  <c r="I67" i="28"/>
  <c r="I70" i="28"/>
  <c r="G57" i="28"/>
  <c r="I57" i="28" s="1"/>
  <c r="G60" i="28"/>
  <c r="G24" i="28"/>
  <c r="H24" i="28"/>
  <c r="J24" i="28"/>
  <c r="G14" i="28"/>
  <c r="H14" i="28"/>
  <c r="J14" i="28"/>
  <c r="F14" i="28"/>
  <c r="F33" i="28" s="1"/>
  <c r="F14" i="27"/>
  <c r="F34" i="27" s="1"/>
  <c r="G83" i="27"/>
  <c r="I83" i="27" s="1"/>
  <c r="I58" i="24"/>
  <c r="G59" i="24"/>
  <c r="I59" i="24" s="1"/>
  <c r="J65" i="27"/>
  <c r="H71" i="27"/>
  <c r="I49" i="27"/>
  <c r="J49" i="27"/>
  <c r="F49" i="27"/>
  <c r="J67" i="27"/>
  <c r="J56" i="27"/>
  <c r="F56" i="27"/>
  <c r="J51" i="27"/>
  <c r="F51" i="27"/>
  <c r="G36" i="27"/>
  <c r="J36" i="27"/>
  <c r="F36" i="27"/>
  <c r="G25" i="27"/>
  <c r="H25" i="27"/>
  <c r="J25" i="27"/>
  <c r="G14" i="27"/>
  <c r="H14" i="27"/>
  <c r="J14" i="27"/>
  <c r="I65" i="26"/>
  <c r="G65" i="26"/>
  <c r="H65" i="26"/>
  <c r="F65" i="26"/>
  <c r="G54" i="26"/>
  <c r="H54" i="26"/>
  <c r="H58" i="26" s="1"/>
  <c r="F26" i="26"/>
  <c r="F14" i="26"/>
  <c r="G53" i="25"/>
  <c r="G62" i="25" s="1"/>
  <c r="H53" i="25"/>
  <c r="H62" i="25" s="1"/>
  <c r="G25" i="25"/>
  <c r="H25" i="25"/>
  <c r="F25" i="25"/>
  <c r="G14" i="25"/>
  <c r="H14" i="25"/>
  <c r="F14" i="25"/>
  <c r="H42" i="24"/>
  <c r="G42" i="24"/>
  <c r="G21" i="24"/>
  <c r="H21" i="24"/>
  <c r="J21" i="24"/>
  <c r="J12" i="24"/>
  <c r="H12" i="24"/>
  <c r="G12" i="24"/>
  <c r="I65" i="23"/>
  <c r="J23" i="23"/>
  <c r="F23" i="23"/>
  <c r="J13" i="23"/>
  <c r="F13" i="23"/>
  <c r="I66" i="21"/>
  <c r="J16" i="21"/>
  <c r="G26" i="21"/>
  <c r="F35" i="21"/>
  <c r="H16" i="21"/>
  <c r="J33" i="20"/>
  <c r="J149" i="20" s="1"/>
  <c r="H54" i="23"/>
  <c r="H62" i="23" s="1"/>
  <c r="G62" i="23"/>
  <c r="F54" i="23"/>
  <c r="F62" i="23" s="1"/>
  <c r="F87" i="20"/>
  <c r="F35" i="26" l="1"/>
  <c r="F66" i="26" s="1"/>
  <c r="I77" i="31"/>
  <c r="I36" i="27"/>
  <c r="G71" i="27"/>
  <c r="I25" i="25"/>
  <c r="F36" i="22"/>
  <c r="F75" i="22" s="1"/>
  <c r="F34" i="25"/>
  <c r="H67" i="31"/>
  <c r="H77" i="31" s="1"/>
  <c r="G67" i="31"/>
  <c r="G77" i="31" s="1"/>
  <c r="G26" i="30"/>
  <c r="G40" i="30" s="1"/>
  <c r="I18" i="30"/>
  <c r="I14" i="28"/>
  <c r="I24" i="28"/>
  <c r="I25" i="27"/>
  <c r="F71" i="27"/>
  <c r="F85" i="27" s="1"/>
  <c r="I14" i="27"/>
  <c r="I16" i="21"/>
  <c r="H35" i="21"/>
  <c r="H83" i="21" s="1"/>
  <c r="I26" i="21"/>
  <c r="G35" i="21"/>
  <c r="G83" i="21" s="1"/>
  <c r="I14" i="29"/>
  <c r="I25" i="29"/>
  <c r="G34" i="25"/>
  <c r="G74" i="25" s="1"/>
  <c r="I14" i="25"/>
  <c r="H34" i="25"/>
  <c r="H74" i="25" s="1"/>
  <c r="G73" i="23"/>
  <c r="G36" i="22"/>
  <c r="G75" i="22" s="1"/>
  <c r="I17" i="22"/>
  <c r="I27" i="22"/>
  <c r="F74" i="29"/>
  <c r="F74" i="25"/>
  <c r="F32" i="23"/>
  <c r="F73" i="23" s="1"/>
  <c r="H73" i="23"/>
  <c r="F40" i="30"/>
  <c r="J87" i="33"/>
  <c r="F77" i="31"/>
  <c r="I57" i="20"/>
  <c r="I74" i="20"/>
  <c r="I100" i="20"/>
  <c r="I51" i="20"/>
  <c r="I87" i="20"/>
  <c r="F61" i="24"/>
  <c r="G33" i="28"/>
  <c r="I60" i="28"/>
  <c r="I64" i="28" s="1"/>
  <c r="I35" i="20"/>
  <c r="J33" i="28"/>
  <c r="J72" i="28" s="1"/>
  <c r="F72" i="28"/>
  <c r="J29" i="24"/>
  <c r="J61" i="24" s="1"/>
  <c r="F123" i="20"/>
  <c r="G34" i="32"/>
  <c r="G115" i="32" s="1"/>
  <c r="H34" i="29"/>
  <c r="H74" i="29" s="1"/>
  <c r="G34" i="29"/>
  <c r="G74" i="29" s="1"/>
  <c r="H33" i="28"/>
  <c r="J34" i="27"/>
  <c r="H34" i="27"/>
  <c r="G34" i="27"/>
  <c r="H29" i="24"/>
  <c r="H61" i="24" s="1"/>
  <c r="G29" i="24"/>
  <c r="G33" i="20"/>
  <c r="G149" i="20" s="1"/>
  <c r="I56" i="31"/>
  <c r="J71" i="27"/>
  <c r="J85" i="27" s="1"/>
  <c r="I71" i="28"/>
  <c r="I72" i="23"/>
  <c r="H149" i="20"/>
  <c r="I39" i="30"/>
  <c r="H40" i="30"/>
  <c r="I42" i="24"/>
  <c r="G87" i="33"/>
  <c r="I52" i="33"/>
  <c r="I23" i="33"/>
  <c r="I52" i="32"/>
  <c r="I65" i="27"/>
  <c r="H66" i="26"/>
  <c r="I53" i="25"/>
  <c r="I62" i="25" s="1"/>
  <c r="I72" i="25"/>
  <c r="I23" i="23"/>
  <c r="J36" i="22"/>
  <c r="J75" i="22" s="1"/>
  <c r="H36" i="22"/>
  <c r="H75" i="22" s="1"/>
  <c r="G66" i="32"/>
  <c r="I56" i="32"/>
  <c r="I25" i="32"/>
  <c r="I34" i="32" s="1"/>
  <c r="I115" i="32" s="1"/>
  <c r="I52" i="31"/>
  <c r="G64" i="28"/>
  <c r="I21" i="24"/>
  <c r="G35" i="26"/>
  <c r="I35" i="26" s="1"/>
  <c r="I54" i="26"/>
  <c r="I58" i="26" s="1"/>
  <c r="G58" i="26"/>
  <c r="I12" i="24"/>
  <c r="I13" i="23"/>
  <c r="I54" i="23"/>
  <c r="I62" i="23" s="1"/>
  <c r="F83" i="21"/>
  <c r="I84" i="20"/>
  <c r="I71" i="20"/>
  <c r="I33" i="28" l="1"/>
  <c r="I72" i="28" s="1"/>
  <c r="I34" i="27"/>
  <c r="I85" i="27" s="1"/>
  <c r="I35" i="21"/>
  <c r="I83" i="21" s="1"/>
  <c r="F87" i="33"/>
  <c r="I34" i="25"/>
  <c r="I74" i="25" s="1"/>
  <c r="I36" i="22"/>
  <c r="I75" i="22" s="1"/>
  <c r="G72" i="28"/>
  <c r="I87" i="33"/>
  <c r="H72" i="28"/>
  <c r="G66" i="26"/>
  <c r="I29" i="24"/>
  <c r="I61" i="24" s="1"/>
  <c r="G61" i="24"/>
  <c r="I26" i="30"/>
  <c r="I40" i="30" s="1"/>
  <c r="H85" i="27"/>
  <c r="H87" i="33"/>
  <c r="G85" i="27"/>
  <c r="I32" i="23"/>
  <c r="I73" i="23" s="1"/>
  <c r="I66" i="32"/>
  <c r="I34" i="29"/>
  <c r="I74" i="29" s="1"/>
  <c r="I66" i="26"/>
</calcChain>
</file>

<file path=xl/sharedStrings.xml><?xml version="1.0" encoding="utf-8"?>
<sst xmlns="http://schemas.openxmlformats.org/spreadsheetml/2006/main" count="2496" uniqueCount="560">
  <si>
    <t>LBP Form No. 2</t>
  </si>
  <si>
    <t>Object of Expenditure</t>
  </si>
  <si>
    <t>Salaries and Wages</t>
  </si>
  <si>
    <t>Salaries and Wages - Regular</t>
  </si>
  <si>
    <t>Other Compensation</t>
  </si>
  <si>
    <t>Personal Economic Relief Allowance (PERA)</t>
  </si>
  <si>
    <t>Other Personnel Benefits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</si>
  <si>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</si>
  <si>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</si>
  <si>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</si>
  <si>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</si>
  <si>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</si>
  <si>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</si>
  <si>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</si>
  <si>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Financial Expenses</t>
  </si>
  <si>
    <t>Capital Outlays</t>
  </si>
  <si>
    <t>Total Appropriations</t>
  </si>
  <si>
    <t>Account Code</t>
  </si>
  <si>
    <t>Past Year</t>
  </si>
  <si>
    <t>(Actual)</t>
  </si>
  <si>
    <t>Current Year (Estimate)</t>
  </si>
  <si>
    <t>First Semester</t>
  </si>
  <si>
    <t>Second Semester</t>
  </si>
  <si>
    <t>Total</t>
  </si>
  <si>
    <t>(Estimate)</t>
  </si>
  <si>
    <t>Budget Year</t>
  </si>
  <si>
    <t>(Proposed)</t>
  </si>
  <si>
    <t>Annex D</t>
  </si>
  <si>
    <t>Prepared:</t>
  </si>
  <si>
    <t>Department Head</t>
  </si>
  <si>
    <t>Reviewed:</t>
  </si>
  <si>
    <t>Approved:</t>
  </si>
  <si>
    <t>GERMILIZA M. ALANO</t>
  </si>
  <si>
    <t>SALVADOR P. ANTOJADO, JR.</t>
  </si>
  <si>
    <t>SUB-TOTAL</t>
  </si>
  <si>
    <t>Office Supplies Expenses</t>
  </si>
  <si>
    <t>Representation Expenses</t>
  </si>
  <si>
    <t>Donations</t>
  </si>
  <si>
    <t>Other MOOE</t>
  </si>
  <si>
    <t>Laptop</t>
  </si>
  <si>
    <t>Printer</t>
  </si>
  <si>
    <t>TOTAL MOOE</t>
  </si>
  <si>
    <t>Telephone Expenses - Mobile</t>
  </si>
  <si>
    <t>Traveling Expenses (collectors)</t>
  </si>
  <si>
    <t>Steel Cabinet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</si>
  <si>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</si>
  <si>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t>Honorarium RTC</t>
  </si>
  <si>
    <t>Honorarium PPO</t>
  </si>
  <si>
    <t>Honorarium COMELEC</t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</si>
  <si>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</si>
  <si>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</si>
  <si>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</si>
  <si>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EVELYN R. RONGO</t>
  </si>
  <si>
    <t>EARL RYAN L. ESPRA</t>
  </si>
  <si>
    <t xml:space="preserve"> </t>
  </si>
  <si>
    <t xml:space="preserve">                        Department Head</t>
  </si>
  <si>
    <t xml:space="preserve">       Department Head</t>
  </si>
  <si>
    <t xml:space="preserve">  </t>
  </si>
  <si>
    <t>General Services</t>
  </si>
  <si>
    <t>Janitorial Services</t>
  </si>
  <si>
    <t>Personnel Benefit Contributions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</si>
  <si>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</si>
  <si>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t>Personal Services</t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</si>
  <si>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</si>
  <si>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</si>
  <si>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</si>
  <si>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</si>
  <si>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</si>
  <si>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</si>
  <si>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</si>
  <si>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</si>
  <si>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</si>
  <si>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Health Office</t>
    </r>
  </si>
  <si>
    <t>Communications Expenses</t>
  </si>
  <si>
    <t>Taxes, Insurance Premiums and Other Fees</t>
  </si>
  <si>
    <t>Other Maintenance and Operating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</si>
  <si>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DSWD</t>
    </r>
  </si>
  <si>
    <t>Financial Assistance/Subsidy</t>
  </si>
  <si>
    <t>5-01-01-010</t>
  </si>
  <si>
    <t>5-01-02-010</t>
  </si>
  <si>
    <t xml:space="preserve">5-02-01         </t>
  </si>
  <si>
    <t xml:space="preserve">5-02-02         </t>
  </si>
  <si>
    <t xml:space="preserve">5-02-03         </t>
  </si>
  <si>
    <t xml:space="preserve">5-02-05         </t>
  </si>
  <si>
    <t xml:space="preserve">5-02-13         </t>
  </si>
  <si>
    <t xml:space="preserve">5-02-99         </t>
  </si>
  <si>
    <t>Property, Plant and Equipment</t>
  </si>
  <si>
    <t>TOTAL - PS</t>
  </si>
  <si>
    <t>TOTAL - MOOE</t>
  </si>
  <si>
    <t>TOTAL - Capital Outlay</t>
  </si>
  <si>
    <t>Traveling Expenses - PESO</t>
  </si>
  <si>
    <t>Traveling Expenses - Library</t>
  </si>
  <si>
    <t>Traveling Expenses - HRMO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</si>
  <si>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</si>
  <si>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</si>
  <si>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</si>
  <si>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</si>
  <si>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</si>
  <si>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</si>
  <si>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</si>
  <si>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Confidential Expenses</t>
  </si>
  <si>
    <t>Extraordinary and Miscellaneous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</si>
  <si>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</si>
  <si>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</si>
  <si>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</si>
  <si>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</si>
  <si>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</si>
  <si>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</si>
  <si>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</si>
  <si>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</si>
  <si>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</si>
  <si>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</si>
  <si>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</si>
  <si>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Internet Subscription Expenses</t>
  </si>
  <si>
    <t>R/M - Transportation Equipment (Motor Vehicles)</t>
  </si>
  <si>
    <t>5-02-01-010</t>
  </si>
  <si>
    <t>5-02-02-010</t>
  </si>
  <si>
    <t>5-02-03-010</t>
  </si>
  <si>
    <t>5-02-03-090</t>
  </si>
  <si>
    <t>5-02-04-020</t>
  </si>
  <si>
    <t>5-02-05-020</t>
  </si>
  <si>
    <t>5-02-05-030</t>
  </si>
  <si>
    <t>5-02-01</t>
  </si>
  <si>
    <t>5-02-02</t>
  </si>
  <si>
    <t>5-02-03</t>
  </si>
  <si>
    <t>5-02-04</t>
  </si>
  <si>
    <t>5-02-05</t>
  </si>
  <si>
    <t>5-02-10</t>
  </si>
  <si>
    <t>5-02-10-010</t>
  </si>
  <si>
    <t>5-02-10-030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</si>
  <si>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</si>
  <si>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</si>
  <si>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</si>
  <si>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</si>
  <si>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</si>
  <si>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Productivity Incentive Allowance</t>
  </si>
  <si>
    <t>Hazard Pay</t>
  </si>
  <si>
    <t>Overtime and Night Pay</t>
  </si>
  <si>
    <t>Year End Bonus</t>
  </si>
  <si>
    <t>Longevity Pay</t>
  </si>
  <si>
    <t>Cash Gift</t>
  </si>
  <si>
    <t>Retirement and Life Insurance Premiums</t>
  </si>
  <si>
    <t>Pag-IBIG Contributions</t>
  </si>
  <si>
    <t>Philhealth Contributions</t>
  </si>
  <si>
    <t>Employee Compensation Insurance Premiums</t>
  </si>
  <si>
    <t>5-01-02-020</t>
  </si>
  <si>
    <t>5-01-02-030</t>
  </si>
  <si>
    <t>5-01-02-040</t>
  </si>
  <si>
    <t>5-01-02-050</t>
  </si>
  <si>
    <t>5-01-02-060</t>
  </si>
  <si>
    <t>5-01-02-080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</si>
  <si>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</si>
  <si>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</si>
  <si>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</si>
  <si>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</si>
  <si>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</si>
  <si>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</si>
  <si>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</si>
  <si>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</si>
  <si>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5-01-03-040</t>
  </si>
  <si>
    <t>5-01-01</t>
  </si>
  <si>
    <t>5-01-02</t>
  </si>
  <si>
    <t>5-01-03-030</t>
  </si>
  <si>
    <t>5-01-04</t>
  </si>
  <si>
    <t>5-02-12</t>
  </si>
  <si>
    <t>5-02-12-020</t>
  </si>
  <si>
    <t>5-02-12-030</t>
  </si>
  <si>
    <t>5-02-12-040</t>
  </si>
  <si>
    <t>5-02-13</t>
  </si>
  <si>
    <t>5-02-13-050</t>
  </si>
  <si>
    <t>5-02-13-060</t>
  </si>
  <si>
    <t>5-02-16</t>
  </si>
  <si>
    <t>5-02-16-010</t>
  </si>
  <si>
    <t>5-02-16-030</t>
  </si>
  <si>
    <t>5-02-99</t>
  </si>
  <si>
    <t>5-02-99-010</t>
  </si>
  <si>
    <t>5-02-99-030</t>
  </si>
  <si>
    <t>5-02-99-040</t>
  </si>
  <si>
    <t>5-02-99-060</t>
  </si>
  <si>
    <t>5-02-99-070</t>
  </si>
  <si>
    <t>5-02-99-080</t>
  </si>
  <si>
    <t>5-02-99-990</t>
  </si>
  <si>
    <t>1-07</t>
  </si>
  <si>
    <t>1-07-05-030</t>
  </si>
  <si>
    <t>1-07-05-990</t>
  </si>
  <si>
    <t>1-07-07-010</t>
  </si>
  <si>
    <t>Communication Equipment</t>
  </si>
  <si>
    <t>1-07-05-070</t>
  </si>
  <si>
    <t>MERLY C. MASUGBO</t>
  </si>
  <si>
    <t>Office Equipment (Aircon)</t>
  </si>
  <si>
    <t>1-07-05-020</t>
  </si>
  <si>
    <t>Accountable Forms Expenses</t>
  </si>
  <si>
    <t>Fuel, Oil and Lubricants Expenses</t>
  </si>
  <si>
    <t>5-02-03-020</t>
  </si>
  <si>
    <t>R/M - Buildings and Other Structures (Office Building)</t>
  </si>
  <si>
    <t>5-02-13-040</t>
  </si>
  <si>
    <t>5-02-16-020</t>
  </si>
  <si>
    <t>Fidelity Bond Premiums</t>
  </si>
  <si>
    <t>Printing and Publication Expenses</t>
  </si>
  <si>
    <t>5-02-99-020</t>
  </si>
  <si>
    <t>Computer with Complete Accessories</t>
  </si>
  <si>
    <t>Other Machinery and Equipment (Water Dispenser)</t>
  </si>
  <si>
    <t>R/M - Machinery and Equipment (Cons. &amp; Heavy Equipment)</t>
  </si>
  <si>
    <t>R/M - Buildings and Other Structures (Public Building)</t>
  </si>
  <si>
    <t>Postage and Courier Services</t>
  </si>
  <si>
    <t>5-02-05-010</t>
  </si>
  <si>
    <t>5-02-14</t>
  </si>
  <si>
    <t>5-02-14-990</t>
  </si>
  <si>
    <t>Medical, Dental and Laboratory Supplies Expenses</t>
  </si>
  <si>
    <t>5-02-03-080</t>
  </si>
  <si>
    <t>Other General Services (BNS/BHW/JO)</t>
  </si>
  <si>
    <t>R/M - Infrastructure Assets  (Water Supply)</t>
  </si>
  <si>
    <t>5-02-13-030</t>
  </si>
  <si>
    <t>Furniture and Fixture</t>
  </si>
  <si>
    <t>Fuel Oil and Lubricants</t>
  </si>
  <si>
    <t>Repair and Maintenance</t>
  </si>
  <si>
    <t>Other  Maintenance and Operating Expenses</t>
  </si>
  <si>
    <t xml:space="preserve">Office Equipment </t>
  </si>
  <si>
    <t>Typewriter</t>
  </si>
  <si>
    <t>Accountable Forms (BRGY.)</t>
  </si>
  <si>
    <t>Swivel Chair</t>
  </si>
  <si>
    <t>Laptop (Lift/Esre) New SPECS.</t>
  </si>
  <si>
    <t>Machinery</t>
  </si>
  <si>
    <t>1-07-05-010</t>
  </si>
  <si>
    <t>Subsidies - Others-MAFC Traveling</t>
  </si>
  <si>
    <t>Refrigerator</t>
  </si>
  <si>
    <t>Office Equipment</t>
  </si>
  <si>
    <t>2 of 2</t>
  </si>
  <si>
    <t>2 of 1</t>
  </si>
  <si>
    <t>Postage and Deliveries</t>
  </si>
  <si>
    <t xml:space="preserve">       Jobs Fair</t>
  </si>
  <si>
    <t>Other Maintenance and Other Operating Expenses</t>
  </si>
  <si>
    <t>Honorarium PAO</t>
  </si>
  <si>
    <t>Peace and Order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</si>
  <si>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</si>
  <si>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</si>
  <si>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</si>
  <si>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Mid-Year Bonus</t>
  </si>
  <si>
    <t>PEI</t>
  </si>
  <si>
    <t>SPES Wages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</si>
  <si>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</si>
  <si>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</si>
  <si>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</si>
  <si>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</si>
  <si>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</si>
  <si>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 xml:space="preserve">   PEI</t>
  </si>
  <si>
    <t xml:space="preserve">    PEI</t>
  </si>
  <si>
    <t xml:space="preserve">         Election Fund - National</t>
  </si>
  <si>
    <t xml:space="preserve">         Election Fund - Barangay</t>
  </si>
  <si>
    <t xml:space="preserve">   5-02-02</t>
  </si>
  <si>
    <t>Transportation Allowance (TA)</t>
  </si>
  <si>
    <t>5-02-01-010-1</t>
  </si>
  <si>
    <t>5-02-01-010-2</t>
  </si>
  <si>
    <t>5-02-01-010-3</t>
  </si>
  <si>
    <t>5-02-01-010-4</t>
  </si>
  <si>
    <t>5-02-02-010-1</t>
  </si>
  <si>
    <t>5-02-02-010-2</t>
  </si>
  <si>
    <t>5-02-02-010-3</t>
  </si>
  <si>
    <t>5-02-02-010-4</t>
  </si>
  <si>
    <t>5-02-12-040-2</t>
  </si>
  <si>
    <t>Municipal Budget Officer</t>
  </si>
  <si>
    <t xml:space="preserve">     1 Unit Water Dispenser LDRRMO</t>
  </si>
  <si>
    <t xml:space="preserve">      Airconditioning System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</si>
  <si>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</si>
  <si>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</si>
  <si>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</si>
  <si>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</si>
  <si>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</si>
  <si>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</si>
  <si>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</si>
  <si>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1-07-05-020-1</t>
  </si>
  <si>
    <t>1-07-05-030-2</t>
  </si>
  <si>
    <t>1-07-05-030-3</t>
  </si>
  <si>
    <t>1-07-05-020-4</t>
  </si>
  <si>
    <t>1-07-05-010-1</t>
  </si>
  <si>
    <t xml:space="preserve">       Health and Nutrition Maternal Child Care</t>
  </si>
  <si>
    <t xml:space="preserve">       Informative Education Campaign</t>
  </si>
  <si>
    <t xml:space="preserve">       Environmental Sanitation</t>
  </si>
  <si>
    <t>5-02-99-990-13</t>
  </si>
  <si>
    <t>OSCA</t>
  </si>
  <si>
    <t>Day Care Worker</t>
  </si>
  <si>
    <t>Youth Program</t>
  </si>
  <si>
    <t>Elderly Person w/ Disability</t>
  </si>
  <si>
    <t>Children Program</t>
  </si>
  <si>
    <t>Women Welfare Program</t>
  </si>
  <si>
    <t>Pantawid Pamilyang Filipino</t>
  </si>
  <si>
    <t>Philhealth for Indigent</t>
  </si>
  <si>
    <t>5-02-99-990-14</t>
  </si>
  <si>
    <t>5-02-99-990-15</t>
  </si>
  <si>
    <t>5-02-99-990-17</t>
  </si>
  <si>
    <t>5-02-99-990-18</t>
  </si>
  <si>
    <t>5-02-99-990-19</t>
  </si>
  <si>
    <t>5-02-99-990-20</t>
  </si>
  <si>
    <t>5-02-99-990-21</t>
  </si>
  <si>
    <t>Peace and Order Council (POC)</t>
  </si>
  <si>
    <t>1-07-05-020-2</t>
  </si>
  <si>
    <t>1-07-05-020-3</t>
  </si>
  <si>
    <t>1-07-05-030-1</t>
  </si>
  <si>
    <t>1-07-05-020-6</t>
  </si>
  <si>
    <t>1-07-05-020-7</t>
  </si>
  <si>
    <t>Computer W/Complete Accessories</t>
  </si>
  <si>
    <t>1-07-05-020-10</t>
  </si>
  <si>
    <t>5-02-01-010-5</t>
  </si>
  <si>
    <t>5-02-03-020-1</t>
  </si>
  <si>
    <t>Weighing Scale</t>
  </si>
  <si>
    <t>Office Equipment (Freezer)</t>
  </si>
  <si>
    <t>5-02-12-040-4</t>
  </si>
  <si>
    <t>5-02-12-040-5</t>
  </si>
  <si>
    <t>Municipal Mayor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</si>
  <si>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</si>
  <si>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</si>
  <si>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5-02-12-990</t>
  </si>
  <si>
    <t>Additional Cash Gift Benefits</t>
  </si>
  <si>
    <t xml:space="preserve">   Additional Cash Benefits</t>
  </si>
  <si>
    <t>Wages JO</t>
  </si>
  <si>
    <t xml:space="preserve">  Additional Cash Benefits</t>
  </si>
  <si>
    <t xml:space="preserve">   Additional  Cash Benefits</t>
  </si>
  <si>
    <t>R/M Offfice  Equipment</t>
  </si>
  <si>
    <t>Traveling Expenses - Postal</t>
  </si>
  <si>
    <t>Office Supplies Expenses - PESO</t>
  </si>
  <si>
    <t>Office Supplies Expenses - BAC</t>
  </si>
  <si>
    <t>Office Supplies Expenses - Library</t>
  </si>
  <si>
    <t>Telephone Expenses - PESO</t>
  </si>
  <si>
    <t xml:space="preserve">Internet Subscription Expenses </t>
  </si>
  <si>
    <t>SPES Orientation</t>
  </si>
  <si>
    <t>Career Advocary</t>
  </si>
  <si>
    <t xml:space="preserve">Fuel, Oil and Lubricants Expenses </t>
  </si>
  <si>
    <t>Celebration of CSC Day</t>
  </si>
  <si>
    <t>Desktop Microphone</t>
  </si>
  <si>
    <t xml:space="preserve">     General Revision</t>
  </si>
  <si>
    <t>Internet Expenses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</si>
  <si>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</si>
  <si>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</si>
  <si>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</si>
  <si>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</si>
  <si>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</si>
  <si>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</si>
  <si>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</si>
  <si>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</si>
  <si>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 xml:space="preserve">       Buntis Congress/Mother's Class</t>
  </si>
  <si>
    <t>Emergency Assistance Program</t>
  </si>
  <si>
    <t>Counterpart to 4Ps Program</t>
  </si>
  <si>
    <t>Child Welfare Program</t>
  </si>
  <si>
    <t>Repairs and Maintenance Transportation</t>
  </si>
  <si>
    <t>Office: PNP</t>
  </si>
  <si>
    <t>Fuel, Oil &amp; Lubricants Expenses</t>
  </si>
  <si>
    <t>Repairs and Maintenance - Patrol Car</t>
  </si>
  <si>
    <t>Other MOOE (Honorarium)</t>
  </si>
  <si>
    <t>Refrigerator Mayor's Office</t>
  </si>
  <si>
    <t>Aircon - Secretariat</t>
  </si>
  <si>
    <t>Aircon - MSWDO</t>
  </si>
  <si>
    <t>Chairs (Ruby) - MSWDO</t>
  </si>
  <si>
    <t>4 of 4</t>
  </si>
  <si>
    <t>4 of 3</t>
  </si>
  <si>
    <t>4 of 2</t>
  </si>
  <si>
    <t>4 of 1</t>
  </si>
  <si>
    <t>5-02-99-990-11</t>
  </si>
  <si>
    <t>5-02-99-990-22</t>
  </si>
  <si>
    <t>5-02-99-990-23</t>
  </si>
  <si>
    <t>5-02-99-990-24</t>
  </si>
  <si>
    <t>5-02-99-990-25</t>
  </si>
  <si>
    <t>5-02-99-990-26</t>
  </si>
  <si>
    <t>5-02-99-990-27</t>
  </si>
  <si>
    <t>5-02-05-020-1</t>
  </si>
  <si>
    <t>5-02-99-080-1</t>
  </si>
  <si>
    <t>Sala Set</t>
  </si>
  <si>
    <t>Curtains Session Hall</t>
  </si>
  <si>
    <t>1-07-07-010-3</t>
  </si>
  <si>
    <t>1-07-07-010-4</t>
  </si>
  <si>
    <t>1-07-07-010-5</t>
  </si>
  <si>
    <t>1-07-07-010-6</t>
  </si>
  <si>
    <t>1-07-05-020-5</t>
  </si>
  <si>
    <t>1-07-07-010-1</t>
  </si>
  <si>
    <t>1-07-07-010-9</t>
  </si>
  <si>
    <t>5-02-03-010-1</t>
  </si>
  <si>
    <t>5-02-03-010-2</t>
  </si>
  <si>
    <t>5-02-03-010-3</t>
  </si>
  <si>
    <t>5-02-03-010-4</t>
  </si>
  <si>
    <t>Office Supplies Expenses - CeC</t>
  </si>
  <si>
    <t>LDRRMO</t>
  </si>
  <si>
    <t>Other Maintenance and Operating Expenses(MDC)</t>
  </si>
  <si>
    <t>Other MOOE - BAC</t>
  </si>
  <si>
    <t>5-02-12-040-6</t>
  </si>
  <si>
    <t>5-02-12-040-7</t>
  </si>
  <si>
    <t>5-02-99-990-8</t>
  </si>
  <si>
    <t>5-02-12-090</t>
  </si>
  <si>
    <t>5-02-99-020-30</t>
  </si>
  <si>
    <t>5-02-99-990-9</t>
  </si>
  <si>
    <t>5-02-13-060-1</t>
  </si>
  <si>
    <t>5-02-99-990-29</t>
  </si>
  <si>
    <t>Fedility Bond Premium</t>
  </si>
  <si>
    <t>Property, Plant and Equipment(Laptop)</t>
  </si>
  <si>
    <t>Traveling Expenses/Training</t>
  </si>
  <si>
    <t>Gasoline, Oil &amp; Lubricants Expenses</t>
  </si>
  <si>
    <t>Office: BOF</t>
  </si>
  <si>
    <t>14th Month Pay</t>
  </si>
  <si>
    <t>Longivity</t>
  </si>
  <si>
    <t>Representation Allowance</t>
  </si>
  <si>
    <t>CDC EO Sept.</t>
  </si>
  <si>
    <t>Programmed Appropriation and Obligation by Object of Expenditure</t>
  </si>
  <si>
    <r>
      <t xml:space="preserve">LGU: </t>
    </r>
    <r>
      <rPr>
        <b/>
        <u/>
        <sz val="11"/>
        <color theme="1"/>
        <rFont val="Calibri"/>
        <family val="2"/>
        <scheme val="minor"/>
      </rPr>
      <t>Kalawit, Zamboanga del Norte</t>
    </r>
  </si>
  <si>
    <t>Loyalty Pay</t>
  </si>
  <si>
    <t>SPECIAL PURPOSE APPROPRIATION</t>
  </si>
  <si>
    <t>20% of IRA for Dev't Fund</t>
  </si>
  <si>
    <t>5% Calamity Fund</t>
  </si>
  <si>
    <t>Financial Assistance to Barangay</t>
  </si>
  <si>
    <t>Terminal Leave Pay</t>
  </si>
  <si>
    <t>LBP Form No. 2-A</t>
  </si>
  <si>
    <t>RONNIE T. SOLOMON</t>
  </si>
  <si>
    <t>JOSEPHINE P. SILAGAN</t>
  </si>
  <si>
    <t>GERMILIZA  M. ALANO</t>
  </si>
  <si>
    <t>BONIFACIA P. BANAO</t>
  </si>
  <si>
    <t>MERLITA P. AMORA</t>
  </si>
  <si>
    <t>LETICIA B. CUSTODIO</t>
  </si>
  <si>
    <t>NENA B. LOZADA</t>
  </si>
  <si>
    <t>IGNACIO  M. CABUAL, JR.</t>
  </si>
  <si>
    <t>Annex E</t>
  </si>
  <si>
    <t xml:space="preserve">First Semester </t>
  </si>
  <si>
    <r>
      <t xml:space="preserve">Office: </t>
    </r>
    <r>
      <rPr>
        <b/>
        <u/>
        <sz val="11"/>
        <color theme="1"/>
        <rFont val="Calibri"/>
        <family val="2"/>
        <scheme val="minor"/>
      </rPr>
      <t>Mayor's Office</t>
    </r>
  </si>
  <si>
    <t>1</t>
  </si>
  <si>
    <t>2</t>
  </si>
  <si>
    <t>3</t>
  </si>
  <si>
    <t>4</t>
  </si>
  <si>
    <t>5</t>
  </si>
  <si>
    <t>6</t>
  </si>
  <si>
    <t>7</t>
  </si>
  <si>
    <t>Office Supplies Expenses - HRMO</t>
  </si>
  <si>
    <t xml:space="preserve">     </t>
  </si>
  <si>
    <t>Telephone Expenses-Mobile</t>
  </si>
  <si>
    <t>SERGIO RUNEM M. BRILLANTES</t>
  </si>
  <si>
    <t>Desktop Computer W/Complete Accessories</t>
  </si>
  <si>
    <t>2 Stainless Gang Chair (5 Seater)</t>
  </si>
  <si>
    <t>Dispenser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</si>
  <si>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</si>
  <si>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</si>
  <si>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</si>
  <si>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</si>
  <si>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</si>
  <si>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</si>
  <si>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</si>
  <si>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</si>
  <si>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</si>
  <si>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</si>
  <si>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</si>
  <si>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</si>
  <si>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R/M - Transportation Equipment (Ambulance)</t>
  </si>
  <si>
    <t>Traveling Expenses (GAD GFPs)</t>
  </si>
  <si>
    <t>Person W/Disbility Welfare Prog.(PWD)</t>
  </si>
  <si>
    <t>Other MOOE Honorarium</t>
  </si>
  <si>
    <t>Honorarium BIR</t>
  </si>
  <si>
    <t>Aircon (Sprilt Type)</t>
  </si>
  <si>
    <t>Cabinet (Clip Board)</t>
  </si>
  <si>
    <t>Steel Cabinet (Double Door)</t>
  </si>
  <si>
    <t>DSLR Camera</t>
  </si>
  <si>
    <t>Vault</t>
  </si>
  <si>
    <t>Other Machinery</t>
  </si>
  <si>
    <t>1 Bagger Mixer 7.5  HP Engine (Roben)</t>
  </si>
  <si>
    <t>Surveying Instrument</t>
  </si>
  <si>
    <t>Furniture Fixture</t>
  </si>
  <si>
    <t>National Youth Council (NYC)</t>
  </si>
  <si>
    <t xml:space="preserve">   </t>
  </si>
  <si>
    <t>5-02-99-990-28</t>
  </si>
  <si>
    <t>5-02-99-990-30</t>
  </si>
  <si>
    <t>5-02-99-990-31</t>
  </si>
  <si>
    <t>Ceiling Fan</t>
  </si>
  <si>
    <t>Freezer</t>
  </si>
  <si>
    <t>5-02-99-990-33</t>
  </si>
  <si>
    <t>5-02-99-990-34</t>
  </si>
  <si>
    <t>5-02-99-990-35</t>
  </si>
  <si>
    <t>5-02-99-990-36</t>
  </si>
  <si>
    <t>5-02-99-990-38</t>
  </si>
  <si>
    <t>5-02-99-990-39</t>
  </si>
  <si>
    <t>5-02-99-990-40</t>
  </si>
  <si>
    <t>5-02-99-990-41</t>
  </si>
  <si>
    <t xml:space="preserve">5-02-99-990-7       </t>
  </si>
  <si>
    <t xml:space="preserve">     Municipal Mayor</t>
  </si>
  <si>
    <t>5-02-01-010-7</t>
  </si>
  <si>
    <t>Tables (5 Units)</t>
  </si>
  <si>
    <t>SPA</t>
  </si>
  <si>
    <t>Sup. # 1 Savings QRF</t>
  </si>
  <si>
    <t>Other MOOE-JO</t>
  </si>
  <si>
    <t>Donations  VM</t>
  </si>
  <si>
    <t>Projector</t>
  </si>
  <si>
    <t>Cabinet (clip board)</t>
  </si>
  <si>
    <t xml:space="preserve">Melitary Jeep </t>
  </si>
  <si>
    <t xml:space="preserve">      </t>
  </si>
  <si>
    <t>5-02-01-020</t>
  </si>
  <si>
    <t>SOMA</t>
  </si>
  <si>
    <t>SOCA</t>
  </si>
  <si>
    <t>IP'S Day</t>
  </si>
  <si>
    <t>Computer w/complete accessories DEPED</t>
  </si>
  <si>
    <t>Aircondition System Split Type</t>
  </si>
  <si>
    <t>2 Steel Cabinets/Filling Cabinets</t>
  </si>
  <si>
    <t>34 Inches LG TV</t>
  </si>
  <si>
    <t>Monitor/UPS</t>
  </si>
  <si>
    <t>GPS</t>
  </si>
  <si>
    <t>Desktop Computer w/complete accessories</t>
  </si>
  <si>
    <t>R/M - Office Equipment</t>
  </si>
  <si>
    <t>Office Table</t>
  </si>
  <si>
    <t xml:space="preserve">Steel Cabinet </t>
  </si>
  <si>
    <t>Furniture &amp; Fixture</t>
  </si>
  <si>
    <t>Table w/top glass</t>
  </si>
  <si>
    <t>1 Set curtains</t>
  </si>
  <si>
    <t>1 Set computer w/complete accessories</t>
  </si>
  <si>
    <t>1 Unit built in cabinet for real property books</t>
  </si>
  <si>
    <t>1 Unit Laptop Core i7</t>
  </si>
  <si>
    <t>1 Unit water dispenser</t>
  </si>
  <si>
    <t>1 Unit 2.5 HP Aircon Koppel (Split type)</t>
  </si>
  <si>
    <t>Internet Expenses BAC</t>
  </si>
  <si>
    <t>Office Supplies Expenses BAC</t>
  </si>
  <si>
    <t>Plastic Chair (w/o arm)</t>
  </si>
  <si>
    <t>Adolescent Health Awareness Program GAD</t>
  </si>
  <si>
    <t>Filariasis Program GAD</t>
  </si>
  <si>
    <t>Annual Licensing BEMONC GAD</t>
  </si>
  <si>
    <t>Ambulance Licensing BEMONC GAD</t>
  </si>
  <si>
    <t>CAPITAL OUTLAY</t>
  </si>
  <si>
    <t>Property Plant and Equipment</t>
  </si>
  <si>
    <t>1 Unit Laptop</t>
  </si>
  <si>
    <t>TOTAL CAPITAL OUTLAY</t>
  </si>
  <si>
    <t>Award to Early Child Development Worker</t>
  </si>
  <si>
    <t>2 sets Table with Chair</t>
  </si>
  <si>
    <t>Curtains</t>
  </si>
  <si>
    <t>Projector Complete Set</t>
  </si>
  <si>
    <t>Wifi</t>
  </si>
  <si>
    <t>Awards/Rewards Expenses</t>
  </si>
  <si>
    <t>5-02-06-010</t>
  </si>
  <si>
    <t>Laptop GAD</t>
  </si>
  <si>
    <t>Traveling Expenses Transportation BAWC Victime GAD</t>
  </si>
  <si>
    <t xml:space="preserve">      Capability Building/Livelihood Skills Training PESO</t>
  </si>
  <si>
    <t>Capability Building GFPS/GAD</t>
  </si>
  <si>
    <t>Laptop &amp; Printer - GAD</t>
  </si>
  <si>
    <t>1-07-05-030-5</t>
  </si>
  <si>
    <t>1-07-05-030-4</t>
  </si>
  <si>
    <t>1-07-05-030-7</t>
  </si>
  <si>
    <t>1-07-05-030-8</t>
  </si>
  <si>
    <t>1-07-05-010-6</t>
  </si>
  <si>
    <t>1-07-05-030-6</t>
  </si>
  <si>
    <t>1-07-05-030-9</t>
  </si>
  <si>
    <t>1-07-05-010-5</t>
  </si>
  <si>
    <t>1-07-05-010-2</t>
  </si>
  <si>
    <t>Furniture &amp; Fixtures</t>
  </si>
  <si>
    <t>5-02-01-010-6</t>
  </si>
  <si>
    <t>5-02-03-010-5</t>
  </si>
  <si>
    <t>5-02-05-030-1</t>
  </si>
  <si>
    <t>1-07-07-010-7</t>
  </si>
  <si>
    <t>5-02-99-990-37</t>
  </si>
  <si>
    <t>5-02-99-990-32</t>
  </si>
  <si>
    <t>5-02-05-030-2</t>
  </si>
  <si>
    <t>5-02-99-990-51</t>
  </si>
  <si>
    <t>5-07-05-030</t>
  </si>
  <si>
    <t>5-07-05-030-2</t>
  </si>
  <si>
    <t>5-07-05-030-5</t>
  </si>
  <si>
    <t>5-07-05-030-10</t>
  </si>
  <si>
    <r>
      <t xml:space="preserve">Office: </t>
    </r>
    <r>
      <rPr>
        <u/>
        <sz val="10"/>
        <color theme="1"/>
        <rFont val="Calibri"/>
        <family val="2"/>
        <scheme val="minor"/>
      </rPr>
      <t>Health Office</t>
    </r>
  </si>
  <si>
    <t>3 of 3</t>
  </si>
  <si>
    <t>3 of 2</t>
  </si>
  <si>
    <t>3 of 1</t>
  </si>
  <si>
    <r>
      <t>Office:</t>
    </r>
    <r>
      <rPr>
        <u/>
        <sz val="11"/>
        <color theme="1"/>
        <rFont val="Calibri"/>
        <family val="2"/>
        <scheme val="minor"/>
      </rPr>
      <t>SB Legislative</t>
    </r>
  </si>
  <si>
    <t>TOTAL - SPA</t>
  </si>
  <si>
    <t>Office: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</si>
</sst>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Arial"/>
      <family val="2"/>
    </font>
    <font>
      <b/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1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Border="1"/>
    <xf numFmtId="164" fontId="0" fillId="0" borderId="11" xfId="1" applyFont="1" applyBorder="1"/>
    <xf numFmtId="0" fontId="1" fillId="0" borderId="0" xfId="0" applyFont="1" applyFill="1" applyBorder="1"/>
    <xf numFmtId="164" fontId="0" fillId="0" borderId="10" xfId="1" applyFont="1" applyBorder="1"/>
    <xf numFmtId="164" fontId="4" fillId="0" borderId="11" xfId="1" applyFont="1" applyBorder="1"/>
    <xf numFmtId="164" fontId="5" fillId="0" borderId="12" xfId="1" applyFont="1" applyBorder="1"/>
    <xf numFmtId="164" fontId="1" fillId="0" borderId="11" xfId="1" applyFont="1" applyBorder="1"/>
    <xf numFmtId="0" fontId="0" fillId="0" borderId="0" xfId="0" applyFont="1" applyBorder="1"/>
    <xf numFmtId="0" fontId="0" fillId="0" borderId="0" xfId="0" applyFont="1" applyFill="1" applyBorder="1"/>
    <xf numFmtId="164" fontId="2" fillId="0" borderId="11" xfId="1" applyFont="1" applyBorder="1"/>
    <xf numFmtId="164" fontId="0" fillId="0" borderId="0" xfId="1" applyFont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164" fontId="0" fillId="0" borderId="11" xfId="1" applyFont="1" applyBorder="1" applyAlignment="1"/>
    <xf numFmtId="0" fontId="1" fillId="0" borderId="0" xfId="0" applyFont="1" applyBorder="1" applyAlignment="1"/>
    <xf numFmtId="164" fontId="4" fillId="0" borderId="11" xfId="1" applyFont="1" applyBorder="1" applyAlignment="1"/>
    <xf numFmtId="0" fontId="1" fillId="0" borderId="5" xfId="0" applyFont="1" applyBorder="1" applyAlignme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/>
    <xf numFmtId="0" fontId="0" fillId="0" borderId="6" xfId="0" applyFont="1" applyBorder="1"/>
    <xf numFmtId="0" fontId="0" fillId="0" borderId="11" xfId="1" applyNumberFormat="1" applyFont="1" applyBorder="1" applyAlignment="1">
      <alignment horizontal="center"/>
    </xf>
    <xf numFmtId="0" fontId="0" fillId="0" borderId="2" xfId="0" applyFont="1" applyBorder="1"/>
    <xf numFmtId="164" fontId="0" fillId="0" borderId="2" xfId="1" applyFont="1" applyBorder="1"/>
    <xf numFmtId="164" fontId="0" fillId="0" borderId="0" xfId="1" applyFont="1" applyAlignment="1"/>
    <xf numFmtId="164" fontId="0" fillId="0" borderId="0" xfId="1" applyFont="1" applyBorder="1" applyAlignment="1"/>
    <xf numFmtId="164" fontId="0" fillId="0" borderId="0" xfId="1" applyFont="1" applyBorder="1" applyAlignment="1">
      <alignment horizontal="center"/>
    </xf>
    <xf numFmtId="164" fontId="7" fillId="0" borderId="11" xfId="1" applyFont="1" applyBorder="1"/>
    <xf numFmtId="49" fontId="0" fillId="0" borderId="11" xfId="0" applyNumberFormat="1" applyBorder="1" applyAlignment="1">
      <alignment horizontal="center"/>
    </xf>
    <xf numFmtId="164" fontId="8" fillId="0" borderId="11" xfId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164" fontId="4" fillId="0" borderId="0" xfId="1" applyFont="1" applyBorder="1" applyAlignment="1"/>
    <xf numFmtId="164" fontId="0" fillId="0" borderId="0" xfId="1" applyFont="1" applyBorder="1"/>
    <xf numFmtId="164" fontId="4" fillId="0" borderId="0" xfId="1" applyFont="1" applyBorder="1"/>
    <xf numFmtId="0" fontId="1" fillId="0" borderId="2" xfId="0" applyFont="1" applyBorder="1"/>
    <xf numFmtId="164" fontId="4" fillId="0" borderId="22" xfId="1" applyFont="1" applyBorder="1"/>
    <xf numFmtId="164" fontId="0" fillId="0" borderId="20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2" fillId="0" borderId="11" xfId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3" fillId="0" borderId="11" xfId="1" applyFont="1" applyBorder="1"/>
    <xf numFmtId="0" fontId="0" fillId="0" borderId="0" xfId="0" applyBorder="1" applyAlignment="1"/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1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4" fontId="9" fillId="0" borderId="11" xfId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/>
    <xf numFmtId="164" fontId="5" fillId="0" borderId="23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164" fontId="8" fillId="0" borderId="11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164" fontId="11" fillId="0" borderId="23" xfId="1" applyFont="1" applyBorder="1" applyAlignme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5" fillId="0" borderId="23" xfId="1" applyFont="1" applyBorder="1"/>
    <xf numFmtId="0" fontId="0" fillId="0" borderId="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7" fillId="0" borderId="11" xfId="1" applyFont="1" applyBorder="1" applyAlignment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64" fontId="2" fillId="0" borderId="2" xfId="1" applyFont="1" applyBorder="1"/>
    <xf numFmtId="164" fontId="2" fillId="0" borderId="2" xfId="1" applyFont="1" applyBorder="1" applyAlignment="1"/>
    <xf numFmtId="164" fontId="0" fillId="0" borderId="2" xfId="1" applyFont="1" applyBorder="1" applyAlignment="1"/>
    <xf numFmtId="0" fontId="0" fillId="0" borderId="2" xfId="0" applyFont="1" applyBorder="1" applyAlignment="1"/>
    <xf numFmtId="164" fontId="2" fillId="0" borderId="0" xfId="1" applyFont="1" applyBorder="1"/>
    <xf numFmtId="0" fontId="0" fillId="0" borderId="7" xfId="0" applyFont="1" applyBorder="1" applyAlignment="1"/>
    <xf numFmtId="164" fontId="4" fillId="0" borderId="12" xfId="1" applyFont="1" applyBorder="1"/>
    <xf numFmtId="0" fontId="1" fillId="0" borderId="3" xfId="0" applyFont="1" applyBorder="1"/>
    <xf numFmtId="164" fontId="2" fillId="0" borderId="0" xfId="1" applyFont="1" applyBorder="1" applyAlignment="1"/>
    <xf numFmtId="0" fontId="1" fillId="0" borderId="3" xfId="0" applyFont="1" applyBorder="1" applyAlignment="1"/>
    <xf numFmtId="49" fontId="0" fillId="0" borderId="10" xfId="0" applyNumberFormat="1" applyBorder="1" applyAlignment="1">
      <alignment horizontal="center"/>
    </xf>
    <xf numFmtId="164" fontId="13" fillId="0" borderId="0" xfId="1" applyFont="1" applyBorder="1" applyAlignment="1">
      <alignment horizontal="right"/>
    </xf>
    <xf numFmtId="164" fontId="13" fillId="0" borderId="8" xfId="1" applyFont="1" applyBorder="1" applyAlignment="1">
      <alignment horizontal="right"/>
    </xf>
    <xf numFmtId="164" fontId="4" fillId="0" borderId="2" xfId="1" applyFont="1" applyBorder="1"/>
    <xf numFmtId="0" fontId="0" fillId="0" borderId="4" xfId="0" applyFont="1" applyBorder="1"/>
    <xf numFmtId="164" fontId="15" fillId="0" borderId="0" xfId="1" applyFont="1" applyBorder="1" applyAlignment="1">
      <alignment horizontal="right"/>
    </xf>
    <xf numFmtId="164" fontId="13" fillId="0" borderId="0" xfId="1" applyFont="1" applyAlignment="1">
      <alignment horizontal="right"/>
    </xf>
    <xf numFmtId="164" fontId="4" fillId="0" borderId="10" xfId="1" applyFont="1" applyBorder="1"/>
    <xf numFmtId="0" fontId="13" fillId="0" borderId="0" xfId="0" applyFont="1" applyAlignment="1">
      <alignment horizontal="right"/>
    </xf>
    <xf numFmtId="164" fontId="3" fillId="0" borderId="2" xfId="1" applyFont="1" applyBorder="1"/>
    <xf numFmtId="164" fontId="16" fillId="0" borderId="23" xfId="1" applyFont="1" applyBorder="1" applyAlignment="1"/>
    <xf numFmtId="164" fontId="14" fillId="0" borderId="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5" fillId="0" borderId="23" xfId="0" applyNumberFormat="1" applyFont="1" applyBorder="1"/>
    <xf numFmtId="164" fontId="14" fillId="0" borderId="0" xfId="1" applyFont="1" applyBorder="1" applyAlignment="1">
      <alignment horizontal="right"/>
    </xf>
    <xf numFmtId="164" fontId="4" fillId="0" borderId="12" xfId="1" applyFont="1" applyBorder="1" applyAlignment="1"/>
    <xf numFmtId="164" fontId="3" fillId="0" borderId="0" xfId="1" applyFont="1" applyBorder="1"/>
    <xf numFmtId="164" fontId="4" fillId="0" borderId="6" xfId="1" applyFont="1" applyBorder="1" applyAlignment="1"/>
    <xf numFmtId="0" fontId="1" fillId="0" borderId="6" xfId="0" applyFont="1" applyBorder="1"/>
    <xf numFmtId="0" fontId="1" fillId="0" borderId="11" xfId="0" applyFont="1" applyBorder="1"/>
    <xf numFmtId="164" fontId="8" fillId="0" borderId="12" xfId="1" applyFont="1" applyBorder="1" applyAlignment="1"/>
    <xf numFmtId="0" fontId="1" fillId="0" borderId="7" xfId="0" applyFont="1" applyBorder="1" applyAlignment="1"/>
    <xf numFmtId="0" fontId="7" fillId="0" borderId="5" xfId="0" applyFont="1" applyBorder="1"/>
    <xf numFmtId="0" fontId="8" fillId="0" borderId="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/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10" fillId="0" borderId="0" xfId="0" applyFont="1" applyAlignment="1"/>
    <xf numFmtId="164" fontId="4" fillId="0" borderId="1" xfId="1" applyFont="1" applyBorder="1"/>
    <xf numFmtId="0" fontId="0" fillId="0" borderId="0" xfId="0" applyBorder="1" applyAlignment="1">
      <alignment horizontal="left"/>
    </xf>
    <xf numFmtId="164" fontId="5" fillId="0" borderId="23" xfId="1" applyFont="1" applyFill="1" applyBorder="1"/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164" fontId="2" fillId="0" borderId="11" xfId="1" applyFont="1" applyFill="1" applyBorder="1"/>
    <xf numFmtId="164" fontId="2" fillId="0" borderId="10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164" fontId="2" fillId="0" borderId="0" xfId="1" applyFont="1"/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/>
    </xf>
    <xf numFmtId="164" fontId="0" fillId="0" borderId="11" xfId="1" applyFont="1" applyBorder="1" applyAlignment="1">
      <alignment horizontal="left"/>
    </xf>
    <xf numFmtId="164" fontId="0" fillId="0" borderId="21" xfId="1" applyFont="1" applyBorder="1" applyAlignment="1">
      <alignment horizontal="center"/>
    </xf>
    <xf numFmtId="0" fontId="1" fillId="0" borderId="8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2" xfId="1" applyFont="1" applyBorder="1"/>
    <xf numFmtId="164" fontId="2" fillId="0" borderId="12" xfId="1" applyFont="1" applyBorder="1"/>
    <xf numFmtId="164" fontId="2" fillId="0" borderId="12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7" fillId="0" borderId="2" xfId="1" applyFont="1" applyBorder="1" applyAlignment="1"/>
    <xf numFmtId="164" fontId="8" fillId="0" borderId="2" xfId="1" applyFont="1" applyBorder="1" applyAlignment="1"/>
    <xf numFmtId="164" fontId="7" fillId="0" borderId="0" xfId="1" applyFont="1" applyBorder="1" applyAlignment="1"/>
    <xf numFmtId="164" fontId="8" fillId="0" borderId="0" xfId="1" applyFont="1" applyBorder="1" applyAlignment="1"/>
    <xf numFmtId="49" fontId="0" fillId="0" borderId="18" xfId="0" applyNumberFormat="1" applyBorder="1" applyAlignment="1">
      <alignment horizontal="center"/>
    </xf>
    <xf numFmtId="164" fontId="7" fillId="0" borderId="18" xfId="1" applyFont="1" applyBorder="1" applyAlignment="1"/>
    <xf numFmtId="164" fontId="8" fillId="0" borderId="18" xfId="1" applyFont="1" applyBorder="1" applyAlignment="1"/>
    <xf numFmtId="164" fontId="13" fillId="0" borderId="1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64" fontId="19" fillId="0" borderId="0" xfId="1" applyFont="1" applyAlignment="1"/>
    <xf numFmtId="0" fontId="19" fillId="0" borderId="0" xfId="0" applyFont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64" fontId="18" fillId="0" borderId="0" xfId="1" applyFont="1" applyBorder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1" applyFont="1"/>
    <xf numFmtId="0" fontId="1" fillId="0" borderId="25" xfId="0" applyFont="1" applyBorder="1" applyAlignment="1"/>
    <xf numFmtId="49" fontId="0" fillId="0" borderId="24" xfId="0" applyNumberFormat="1" applyBorder="1" applyAlignment="1">
      <alignment horizontal="center"/>
    </xf>
    <xf numFmtId="164" fontId="0" fillId="0" borderId="0" xfId="0" applyNumberFormat="1" applyFont="1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/>
    <xf numFmtId="164" fontId="1" fillId="0" borderId="0" xfId="1" applyFont="1" applyAlignment="1"/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1" fillId="0" borderId="12" xfId="1" applyFont="1" applyBorder="1"/>
    <xf numFmtId="164" fontId="19" fillId="0" borderId="11" xfId="1" applyFont="1" applyBorder="1"/>
    <xf numFmtId="164" fontId="18" fillId="0" borderId="11" xfId="1" applyFont="1" applyBorder="1"/>
    <xf numFmtId="164" fontId="22" fillId="0" borderId="11" xfId="1" applyFont="1" applyBorder="1"/>
    <xf numFmtId="164" fontId="18" fillId="0" borderId="11" xfId="1" applyFont="1" applyBorder="1" applyAlignment="1"/>
    <xf numFmtId="164" fontId="19" fillId="0" borderId="11" xfId="1" applyFont="1" applyBorder="1" applyAlignment="1"/>
    <xf numFmtId="164" fontId="18" fillId="0" borderId="10" xfId="1" applyFont="1" applyBorder="1" applyAlignment="1"/>
    <xf numFmtId="164" fontId="18" fillId="0" borderId="24" xfId="1" applyFont="1" applyBorder="1" applyAlignment="1"/>
    <xf numFmtId="0" fontId="0" fillId="0" borderId="0" xfId="0" applyAlignment="1">
      <alignment vertical="center"/>
    </xf>
    <xf numFmtId="164" fontId="0" fillId="0" borderId="12" xfId="1" applyFont="1" applyBorder="1" applyAlignment="1"/>
    <xf numFmtId="49" fontId="0" fillId="0" borderId="12" xfId="0" applyNumberForma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2" fillId="0" borderId="11" xfId="1" applyFont="1" applyBorder="1" applyAlignment="1">
      <alignment vertical="center"/>
    </xf>
    <xf numFmtId="164" fontId="0" fillId="0" borderId="19" xfId="1" applyFont="1" applyBorder="1" applyAlignment="1"/>
    <xf numFmtId="164" fontId="0" fillId="0" borderId="20" xfId="1" applyFont="1" applyBorder="1" applyAlignment="1">
      <alignment vertical="center"/>
    </xf>
    <xf numFmtId="49" fontId="12" fillId="0" borderId="21" xfId="0" applyNumberFormat="1" applyFont="1" applyBorder="1" applyAlignment="1">
      <alignment horizontal="center"/>
    </xf>
    <xf numFmtId="164" fontId="0" fillId="0" borderId="20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1" fillId="0" borderId="11" xfId="0" applyNumberFormat="1" applyFont="1" applyBorder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/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8" fillId="0" borderId="6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164" fontId="8" fillId="0" borderId="11" xfId="1" applyFont="1" applyBorder="1" applyAlignment="1">
      <alignment horizontal="center"/>
    </xf>
    <xf numFmtId="164" fontId="0" fillId="0" borderId="0" xfId="1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/>
    <xf numFmtId="0" fontId="2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64" fontId="25" fillId="0" borderId="0" xfId="1" applyFont="1" applyBorder="1"/>
    <xf numFmtId="0" fontId="17" fillId="0" borderId="0" xfId="0" applyFont="1"/>
    <xf numFmtId="0" fontId="24" fillId="0" borderId="0" xfId="0" applyFont="1" applyBorder="1"/>
    <xf numFmtId="0" fontId="17" fillId="0" borderId="0" xfId="0" applyFont="1" applyBorder="1"/>
    <xf numFmtId="164" fontId="0" fillId="0" borderId="0" xfId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0" fillId="0" borderId="0" xfId="0" applyNumberFormat="1" applyFont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8" fillId="0" borderId="11" xfId="1" applyFont="1" applyFill="1" applyBorder="1" applyAlignment="1"/>
    <xf numFmtId="43" fontId="27" fillId="0" borderId="0" xfId="3" applyFont="1"/>
    <xf numFmtId="0" fontId="0" fillId="0" borderId="0" xfId="0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5" xfId="0" applyFont="1" applyBorder="1"/>
    <xf numFmtId="0" fontId="10" fillId="0" borderId="0" xfId="0" applyFont="1" applyAlignment="1">
      <alignment vertical="center"/>
    </xf>
    <xf numFmtId="0" fontId="2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30" fillId="0" borderId="0" xfId="1" applyFont="1" applyBorder="1"/>
    <xf numFmtId="164" fontId="31" fillId="0" borderId="8" xfId="1" applyFont="1" applyBorder="1" applyAlignment="1">
      <alignment horizontal="right"/>
    </xf>
    <xf numFmtId="0" fontId="10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9" xfId="1" applyFont="1" applyBorder="1" applyAlignment="1">
      <alignment horizontal="center"/>
    </xf>
    <xf numFmtId="164" fontId="10" fillId="0" borderId="20" xfId="1" applyFont="1" applyBorder="1" applyAlignment="1">
      <alignment horizontal="center"/>
    </xf>
    <xf numFmtId="164" fontId="10" fillId="0" borderId="21" xfId="1" applyFont="1" applyBorder="1" applyAlignment="1">
      <alignment horizontal="center"/>
    </xf>
    <xf numFmtId="0" fontId="29" fillId="0" borderId="5" xfId="0" applyFont="1" applyBorder="1"/>
    <xf numFmtId="0" fontId="29" fillId="0" borderId="0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11" xfId="0" applyFont="1" applyBorder="1" applyAlignment="1">
      <alignment horizontal="center"/>
    </xf>
    <xf numFmtId="164" fontId="10" fillId="0" borderId="11" xfId="1" applyFont="1" applyBorder="1"/>
    <xf numFmtId="49" fontId="10" fillId="0" borderId="11" xfId="0" applyNumberFormat="1" applyFont="1" applyBorder="1" applyAlignment="1">
      <alignment horizontal="center"/>
    </xf>
    <xf numFmtId="164" fontId="29" fillId="0" borderId="11" xfId="1" applyFont="1" applyBorder="1"/>
    <xf numFmtId="164" fontId="32" fillId="0" borderId="11" xfId="1" applyFont="1" applyBorder="1"/>
    <xf numFmtId="164" fontId="33" fillId="0" borderId="11" xfId="1" applyFont="1" applyBorder="1"/>
    <xf numFmtId="164" fontId="34" fillId="0" borderId="11" xfId="1" applyFont="1" applyBorder="1"/>
    <xf numFmtId="43" fontId="10" fillId="0" borderId="11" xfId="2" applyFont="1" applyBorder="1"/>
    <xf numFmtId="164" fontId="30" fillId="0" borderId="11" xfId="1" applyFont="1" applyBorder="1"/>
    <xf numFmtId="0" fontId="29" fillId="0" borderId="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left"/>
    </xf>
    <xf numFmtId="164" fontId="35" fillId="0" borderId="0" xfId="1" applyFont="1" applyAlignment="1"/>
    <xf numFmtId="0" fontId="10" fillId="0" borderId="0" xfId="0" applyFont="1" applyAlignment="1">
      <alignment horizontal="right"/>
    </xf>
    <xf numFmtId="164" fontId="10" fillId="0" borderId="0" xfId="1" applyFont="1" applyAlignment="1"/>
    <xf numFmtId="164" fontId="10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0" fontId="29" fillId="0" borderId="0" xfId="0" applyFont="1" applyAlignment="1"/>
    <xf numFmtId="164" fontId="29" fillId="0" borderId="0" xfId="1" applyFont="1" applyAlignment="1"/>
    <xf numFmtId="49" fontId="17" fillId="0" borderId="0" xfId="0" applyNumberFormat="1" applyFont="1" applyBorder="1" applyAlignment="1">
      <alignment horizontal="center"/>
    </xf>
    <xf numFmtId="164" fontId="17" fillId="0" borderId="0" xfId="1" applyFont="1" applyBorder="1"/>
    <xf numFmtId="164" fontId="26" fillId="0" borderId="0" xfId="1" applyFont="1" applyBorder="1"/>
    <xf numFmtId="43" fontId="17" fillId="0" borderId="0" xfId="2" applyFont="1" applyBorder="1"/>
    <xf numFmtId="0" fontId="10" fillId="0" borderId="0" xfId="0" applyFont="1" applyBorder="1" applyAlignment="1">
      <alignment vertical="center"/>
    </xf>
    <xf numFmtId="164" fontId="31" fillId="0" borderId="0" xfId="1" applyFont="1" applyBorder="1" applyAlignment="1">
      <alignment horizontal="right"/>
    </xf>
    <xf numFmtId="0" fontId="29" fillId="0" borderId="7" xfId="0" applyFont="1" applyBorder="1"/>
    <xf numFmtId="0" fontId="10" fillId="0" borderId="8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164" fontId="10" fillId="0" borderId="12" xfId="1" applyFont="1" applyBorder="1"/>
    <xf numFmtId="164" fontId="33" fillId="0" borderId="12" xfId="1" applyFont="1" applyBorder="1"/>
    <xf numFmtId="43" fontId="10" fillId="0" borderId="12" xfId="2" applyFont="1" applyBorder="1"/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3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/>
    </xf>
    <xf numFmtId="164" fontId="0" fillId="0" borderId="19" xfId="1" applyFont="1" applyBorder="1" applyAlignment="1">
      <alignment horizontal="center" vertical="center"/>
    </xf>
    <xf numFmtId="164" fontId="0" fillId="0" borderId="20" xfId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164" fontId="10" fillId="0" borderId="19" xfId="1" applyFont="1" applyBorder="1" applyAlignment="1">
      <alignment horizontal="center"/>
    </xf>
    <xf numFmtId="164" fontId="10" fillId="0" borderId="20" xfId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0" fillId="0" borderId="19" xfId="1" applyFont="1" applyBorder="1" applyAlignment="1">
      <alignment horizontal="center" vertical="center"/>
    </xf>
    <xf numFmtId="164" fontId="10" fillId="0" borderId="21" xfId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4" fontId="10" fillId="0" borderId="13" xfId="1" applyFont="1" applyBorder="1" applyAlignment="1">
      <alignment horizontal="center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Comma 3" xfId="3" xr:uid="{9697C69A-7027-4050-9C55-23806308772C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M155"/>
  <sheetViews>
    <sheetView tabSelected="1" topLeftCell="A58" workbookViewId="0">
      <selection activeCell="M79" sqref="M79"/>
    </sheetView>
  </sheetViews>
  <sheetFormatPr defaultColWidth="9.109375" defaultRowHeight="14.1" customHeight="1" x14ac:dyDescent="0.3"/>
  <cols>
    <col min="1" max="1" width="3" style="31" customWidth="1"/>
    <col min="2" max="2" width="3.33203125" style="31" customWidth="1"/>
    <col min="3" max="3" width="2.88671875" style="31" customWidth="1"/>
    <col min="4" max="4" width="41.33203125" style="31" customWidth="1"/>
    <col min="5" max="5" width="15.5546875" style="85" customWidth="1"/>
    <col min="6" max="6" width="16.44140625" style="48" customWidth="1"/>
    <col min="7" max="7" width="16.5546875" style="48" customWidth="1"/>
    <col min="8" max="8" width="15.5546875" style="48" customWidth="1"/>
    <col min="9" max="9" width="16.44140625" style="48" customWidth="1"/>
    <col min="10" max="10" width="17.33203125" style="48" customWidth="1"/>
    <col min="11" max="11" width="12.88671875" style="31" customWidth="1"/>
    <col min="12" max="16384" width="9.109375" style="31"/>
  </cols>
  <sheetData>
    <row r="1" spans="1:10" ht="14.1" customHeight="1" x14ac:dyDescent="0.3">
      <c r="B1" s="31" t="s">
        <v>0</v>
      </c>
      <c r="E1" s="331"/>
      <c r="J1" s="48" t="s">
        <v>27</v>
      </c>
    </row>
    <row r="2" spans="1:10" ht="14.1" customHeight="1" x14ac:dyDescent="0.3">
      <c r="A2" s="547" t="s">
        <v>399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4.1" customHeight="1" x14ac:dyDescent="0.3">
      <c r="A3" s="575" t="s">
        <v>400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4.1" customHeight="1" thickBot="1" x14ac:dyDescent="0.35">
      <c r="A4" s="548" t="s">
        <v>418</v>
      </c>
      <c r="B4" s="549"/>
      <c r="C4" s="549"/>
      <c r="D4" s="549"/>
      <c r="J4" s="195" t="s">
        <v>355</v>
      </c>
    </row>
    <row r="5" spans="1:10" ht="13.2" customHeight="1" thickBot="1" x14ac:dyDescent="0.35">
      <c r="A5" s="25"/>
      <c r="B5" s="26"/>
      <c r="C5" s="26"/>
      <c r="D5" s="26"/>
      <c r="E5" s="27"/>
      <c r="F5" s="62"/>
      <c r="G5" s="554" t="s">
        <v>20</v>
      </c>
      <c r="H5" s="554"/>
      <c r="I5" s="554"/>
      <c r="J5" s="557" t="s">
        <v>25</v>
      </c>
    </row>
    <row r="6" spans="1:10" ht="13.2" customHeight="1" x14ac:dyDescent="0.3">
      <c r="A6" s="579" t="s">
        <v>1</v>
      </c>
      <c r="B6" s="580"/>
      <c r="C6" s="580"/>
      <c r="D6" s="576"/>
      <c r="E6" s="576" t="s">
        <v>17</v>
      </c>
      <c r="F6" s="61" t="s">
        <v>18</v>
      </c>
      <c r="G6" s="403" t="s">
        <v>417</v>
      </c>
      <c r="H6" s="403" t="s">
        <v>22</v>
      </c>
      <c r="I6" s="577" t="s">
        <v>23</v>
      </c>
      <c r="J6" s="558"/>
    </row>
    <row r="7" spans="1:10" ht="13.2" customHeight="1" x14ac:dyDescent="0.3">
      <c r="A7" s="579"/>
      <c r="B7" s="580"/>
      <c r="C7" s="580"/>
      <c r="D7" s="576"/>
      <c r="E7" s="576"/>
      <c r="F7" s="61" t="s">
        <v>19</v>
      </c>
      <c r="G7" s="404" t="s">
        <v>19</v>
      </c>
      <c r="H7" s="404" t="s">
        <v>24</v>
      </c>
      <c r="I7" s="578"/>
      <c r="J7" s="61" t="s">
        <v>26</v>
      </c>
    </row>
    <row r="8" spans="1:10" ht="13.2" customHeight="1" thickBot="1" x14ac:dyDescent="0.35">
      <c r="A8" s="572" t="s">
        <v>419</v>
      </c>
      <c r="B8" s="573"/>
      <c r="C8" s="573"/>
      <c r="D8" s="574"/>
      <c r="E8" s="405" t="s">
        <v>420</v>
      </c>
      <c r="F8" s="405" t="s">
        <v>421</v>
      </c>
      <c r="G8" s="405" t="s">
        <v>422</v>
      </c>
      <c r="H8" s="405" t="s">
        <v>423</v>
      </c>
      <c r="I8" s="405" t="s">
        <v>424</v>
      </c>
      <c r="J8" s="405" t="s">
        <v>425</v>
      </c>
    </row>
    <row r="9" spans="1:10" s="39" customFormat="1" ht="13.2" customHeight="1" x14ac:dyDescent="0.3">
      <c r="A9" s="571" t="s">
        <v>62</v>
      </c>
      <c r="B9" s="569"/>
      <c r="C9" s="569"/>
      <c r="D9" s="570"/>
      <c r="E9" s="179"/>
      <c r="F9" s="14"/>
      <c r="G9" s="14"/>
      <c r="H9" s="14"/>
      <c r="I9" s="14"/>
      <c r="J9" s="14"/>
    </row>
    <row r="10" spans="1:10" s="39" customFormat="1" ht="13.2" customHeight="1" x14ac:dyDescent="0.3">
      <c r="A10" s="32"/>
      <c r="B10" s="549" t="s">
        <v>2</v>
      </c>
      <c r="C10" s="549"/>
      <c r="D10" s="556"/>
      <c r="E10" s="52" t="s">
        <v>160</v>
      </c>
      <c r="F10" s="14"/>
      <c r="G10" s="14"/>
      <c r="H10" s="14"/>
      <c r="I10" s="14"/>
      <c r="J10" s="14"/>
    </row>
    <row r="11" spans="1:10" s="39" customFormat="1" ht="13.2" customHeight="1" x14ac:dyDescent="0.3">
      <c r="A11" s="32"/>
      <c r="B11" s="33"/>
      <c r="C11" s="549" t="s">
        <v>3</v>
      </c>
      <c r="D11" s="556"/>
      <c r="E11" s="87" t="s">
        <v>78</v>
      </c>
      <c r="F11" s="22">
        <v>2636328</v>
      </c>
      <c r="G11" s="22">
        <v>1450752</v>
      </c>
      <c r="H11" s="22">
        <v>1450752</v>
      </c>
      <c r="I11" s="22">
        <f t="shared" ref="I11:I27" si="0">SUM(G11:H11)</f>
        <v>2901504</v>
      </c>
      <c r="J11" s="22">
        <v>3180588</v>
      </c>
    </row>
    <row r="12" spans="1:10" s="39" customFormat="1" ht="13.2" customHeight="1" x14ac:dyDescent="0.3">
      <c r="A12" s="32"/>
      <c r="B12" s="549" t="s">
        <v>4</v>
      </c>
      <c r="C12" s="549"/>
      <c r="D12" s="556"/>
      <c r="E12" s="52" t="s">
        <v>161</v>
      </c>
      <c r="F12" s="366">
        <f>SUM(F14:F22)</f>
        <v>640388</v>
      </c>
      <c r="G12" s="366">
        <f>SUM(G14:G22)</f>
        <v>346577</v>
      </c>
      <c r="H12" s="366">
        <f>SUM(H14:H22)</f>
        <v>339007</v>
      </c>
      <c r="I12" s="366">
        <f t="shared" si="0"/>
        <v>685584</v>
      </c>
      <c r="J12" s="366">
        <f>SUM(J14:J22)</f>
        <v>753098</v>
      </c>
    </row>
    <row r="13" spans="1:10" s="39" customFormat="1" ht="13.2" customHeight="1" x14ac:dyDescent="0.3">
      <c r="A13" s="32"/>
      <c r="B13" s="31"/>
      <c r="C13" s="549" t="s">
        <v>5</v>
      </c>
      <c r="D13" s="556"/>
      <c r="E13" s="87" t="s">
        <v>79</v>
      </c>
      <c r="F13" s="22">
        <v>264000</v>
      </c>
      <c r="G13" s="22">
        <v>132000</v>
      </c>
      <c r="H13" s="22">
        <v>132000</v>
      </c>
      <c r="I13" s="22">
        <f t="shared" si="0"/>
        <v>264000</v>
      </c>
      <c r="J13" s="22">
        <v>288000</v>
      </c>
    </row>
    <row r="14" spans="1:10" s="39" customFormat="1" ht="13.2" customHeight="1" x14ac:dyDescent="0.3">
      <c r="A14" s="32"/>
      <c r="B14" s="31"/>
      <c r="C14" s="232" t="s">
        <v>130</v>
      </c>
      <c r="D14" s="231"/>
      <c r="E14" s="233" t="s">
        <v>145</v>
      </c>
      <c r="F14" s="22">
        <v>81000</v>
      </c>
      <c r="G14" s="22">
        <v>40500</v>
      </c>
      <c r="H14" s="22">
        <v>40500</v>
      </c>
      <c r="I14" s="22">
        <f t="shared" si="0"/>
        <v>81000</v>
      </c>
      <c r="J14" s="22">
        <v>81000</v>
      </c>
    </row>
    <row r="15" spans="1:10" s="39" customFormat="1" ht="13.2" customHeight="1" x14ac:dyDescent="0.3">
      <c r="A15" s="32"/>
      <c r="B15" s="31"/>
      <c r="C15" s="232" t="s">
        <v>250</v>
      </c>
      <c r="D15" s="231"/>
      <c r="E15" s="233" t="s">
        <v>146</v>
      </c>
      <c r="F15" s="22">
        <v>0</v>
      </c>
      <c r="G15" s="22">
        <v>0</v>
      </c>
      <c r="H15" s="22">
        <v>0</v>
      </c>
      <c r="I15" s="22">
        <f t="shared" si="0"/>
        <v>0</v>
      </c>
      <c r="J15" s="22">
        <v>0</v>
      </c>
    </row>
    <row r="16" spans="1:10" s="39" customFormat="1" ht="13.2" customHeight="1" x14ac:dyDescent="0.3">
      <c r="A16" s="32"/>
      <c r="B16" s="31"/>
      <c r="C16" s="232" t="s">
        <v>132</v>
      </c>
      <c r="D16" s="231"/>
      <c r="E16" s="233" t="s">
        <v>147</v>
      </c>
      <c r="F16" s="22">
        <v>55000</v>
      </c>
      <c r="G16" s="22">
        <v>66000</v>
      </c>
      <c r="H16" s="22">
        <v>0</v>
      </c>
      <c r="I16" s="22">
        <f t="shared" si="0"/>
        <v>66000</v>
      </c>
      <c r="J16" s="22">
        <v>72000</v>
      </c>
    </row>
    <row r="17" spans="1:10" s="39" customFormat="1" ht="13.2" customHeight="1" x14ac:dyDescent="0.3">
      <c r="A17" s="32"/>
      <c r="B17" s="31"/>
      <c r="C17" s="232" t="s">
        <v>135</v>
      </c>
      <c r="D17" s="231"/>
      <c r="E17" s="233" t="s">
        <v>150</v>
      </c>
      <c r="F17" s="22">
        <v>0</v>
      </c>
      <c r="G17" s="22">
        <v>0</v>
      </c>
      <c r="H17" s="22">
        <v>0</v>
      </c>
      <c r="I17" s="22">
        <f t="shared" si="0"/>
        <v>0</v>
      </c>
      <c r="J17" s="22">
        <v>0</v>
      </c>
    </row>
    <row r="18" spans="1:10" s="39" customFormat="1" ht="13.2" customHeight="1" x14ac:dyDescent="0.3">
      <c r="A18" s="32"/>
      <c r="B18" s="31"/>
      <c r="C18" s="387" t="s">
        <v>401</v>
      </c>
      <c r="D18" s="388"/>
      <c r="E18" s="395"/>
      <c r="F18" s="22">
        <v>10000</v>
      </c>
      <c r="G18" s="22">
        <v>0</v>
      </c>
      <c r="H18" s="22"/>
      <c r="I18" s="22">
        <f t="shared" si="0"/>
        <v>0</v>
      </c>
      <c r="J18" s="22">
        <v>10000</v>
      </c>
    </row>
    <row r="19" spans="1:10" s="39" customFormat="1" ht="13.2" customHeight="1" x14ac:dyDescent="0.3">
      <c r="A19" s="32"/>
      <c r="B19" s="31"/>
      <c r="C19" s="232" t="s">
        <v>139</v>
      </c>
      <c r="D19" s="231"/>
      <c r="E19" s="233" t="s">
        <v>152</v>
      </c>
      <c r="F19" s="240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s="39" customFormat="1" ht="13.2" customHeight="1" x14ac:dyDescent="0.3">
      <c r="A20" s="32"/>
      <c r="B20" s="31"/>
      <c r="C20" s="232" t="s">
        <v>138</v>
      </c>
      <c r="D20" s="231"/>
      <c r="E20" s="233" t="s">
        <v>154</v>
      </c>
      <c r="F20" s="22">
        <v>219694</v>
      </c>
      <c r="G20" s="22">
        <v>0</v>
      </c>
      <c r="H20" s="22">
        <v>241792</v>
      </c>
      <c r="I20" s="22">
        <f t="shared" si="0"/>
        <v>241792</v>
      </c>
      <c r="J20" s="22">
        <v>265049</v>
      </c>
    </row>
    <row r="21" spans="1:10" s="39" customFormat="1" ht="13.2" customHeight="1" x14ac:dyDescent="0.3">
      <c r="A21" s="32"/>
      <c r="B21" s="31"/>
      <c r="C21" s="232" t="s">
        <v>237</v>
      </c>
      <c r="E21" s="233" t="s">
        <v>154</v>
      </c>
      <c r="F21" s="22">
        <v>219694</v>
      </c>
      <c r="G21" s="22">
        <v>240077</v>
      </c>
      <c r="H21" s="22">
        <v>1715</v>
      </c>
      <c r="I21" s="22">
        <f t="shared" si="0"/>
        <v>241792</v>
      </c>
      <c r="J21" s="22">
        <v>265049</v>
      </c>
    </row>
    <row r="22" spans="1:10" s="39" customFormat="1" ht="13.2" customHeight="1" x14ac:dyDescent="0.3">
      <c r="A22" s="32"/>
      <c r="B22" s="31"/>
      <c r="C22" s="232" t="s">
        <v>140</v>
      </c>
      <c r="D22" s="231"/>
      <c r="E22" s="233" t="s">
        <v>155</v>
      </c>
      <c r="F22" s="22">
        <v>55000</v>
      </c>
      <c r="G22" s="22">
        <v>0</v>
      </c>
      <c r="H22" s="22">
        <v>55000</v>
      </c>
      <c r="I22" s="22">
        <f t="shared" si="0"/>
        <v>55000</v>
      </c>
      <c r="J22" s="22">
        <v>60000</v>
      </c>
    </row>
    <row r="23" spans="1:10" s="39" customFormat="1" ht="13.2" customHeight="1" x14ac:dyDescent="0.3">
      <c r="A23" s="32"/>
      <c r="B23" s="33" t="s">
        <v>60</v>
      </c>
      <c r="C23" s="33"/>
      <c r="D23" s="34"/>
      <c r="E23" s="52" t="s">
        <v>156</v>
      </c>
      <c r="F23" s="367">
        <f>SUM(F24:F27)</f>
        <v>373224</v>
      </c>
      <c r="G23" s="367">
        <f>SUM(G24:G27)</f>
        <v>202883.09999999998</v>
      </c>
      <c r="H23" s="367">
        <f t="shared" ref="H23" si="1">SUM(H24:H27)</f>
        <v>224563.90000000002</v>
      </c>
      <c r="I23" s="366">
        <f t="shared" si="0"/>
        <v>427447</v>
      </c>
      <c r="J23" s="367">
        <f>SUM(J24:J27)</f>
        <v>447363</v>
      </c>
    </row>
    <row r="24" spans="1:10" s="39" customFormat="1" ht="13.2" customHeight="1" x14ac:dyDescent="0.3">
      <c r="A24" s="32"/>
      <c r="B24" s="31"/>
      <c r="C24" s="232" t="s">
        <v>141</v>
      </c>
      <c r="D24" s="231"/>
      <c r="E24" s="234" t="s">
        <v>157</v>
      </c>
      <c r="F24" s="22">
        <v>316364</v>
      </c>
      <c r="G24" s="22">
        <v>174090.23999999999</v>
      </c>
      <c r="H24" s="22">
        <v>174094.76</v>
      </c>
      <c r="I24" s="22">
        <f t="shared" si="0"/>
        <v>348185</v>
      </c>
      <c r="J24" s="22">
        <v>381677</v>
      </c>
    </row>
    <row r="25" spans="1:10" s="39" customFormat="1" ht="13.2" customHeight="1" x14ac:dyDescent="0.3">
      <c r="A25" s="32"/>
      <c r="B25" s="31"/>
      <c r="C25" s="232" t="s">
        <v>142</v>
      </c>
      <c r="D25" s="231"/>
      <c r="E25" s="234" t="s">
        <v>158</v>
      </c>
      <c r="F25" s="22">
        <v>13200</v>
      </c>
      <c r="G25" s="22">
        <v>6600</v>
      </c>
      <c r="H25" s="22">
        <v>6600</v>
      </c>
      <c r="I25" s="22">
        <f t="shared" si="0"/>
        <v>13200</v>
      </c>
      <c r="J25" s="22">
        <v>14400</v>
      </c>
    </row>
    <row r="26" spans="1:10" s="39" customFormat="1" ht="13.2" customHeight="1" x14ac:dyDescent="0.3">
      <c r="A26" s="32"/>
      <c r="B26" s="31"/>
      <c r="C26" s="232" t="s">
        <v>143</v>
      </c>
      <c r="D26" s="231"/>
      <c r="E26" s="234" t="s">
        <v>162</v>
      </c>
      <c r="F26" s="22">
        <v>30460</v>
      </c>
      <c r="G26" s="22">
        <v>15657.84</v>
      </c>
      <c r="H26" s="22">
        <v>37255.160000000003</v>
      </c>
      <c r="I26" s="22">
        <f t="shared" si="0"/>
        <v>52913</v>
      </c>
      <c r="J26" s="22">
        <v>36886</v>
      </c>
    </row>
    <row r="27" spans="1:10" s="39" customFormat="1" ht="13.2" customHeight="1" x14ac:dyDescent="0.3">
      <c r="A27" s="32"/>
      <c r="B27" s="31"/>
      <c r="C27" s="232" t="s">
        <v>144</v>
      </c>
      <c r="D27" s="231"/>
      <c r="E27" s="234" t="s">
        <v>159</v>
      </c>
      <c r="F27" s="22">
        <v>13200</v>
      </c>
      <c r="G27" s="22">
        <v>6535.02</v>
      </c>
      <c r="H27" s="22">
        <v>6613.98</v>
      </c>
      <c r="I27" s="22">
        <f t="shared" si="0"/>
        <v>13149</v>
      </c>
      <c r="J27" s="22">
        <v>14400</v>
      </c>
    </row>
    <row r="28" spans="1:10" s="39" customFormat="1" ht="13.2" customHeight="1" x14ac:dyDescent="0.3">
      <c r="A28" s="32"/>
      <c r="B28" s="80" t="s">
        <v>6</v>
      </c>
      <c r="C28" s="79"/>
      <c r="E28" s="52" t="s">
        <v>163</v>
      </c>
      <c r="F28" s="14"/>
      <c r="G28" s="14"/>
      <c r="H28" s="14"/>
      <c r="I28" s="14"/>
      <c r="J28" s="14"/>
    </row>
    <row r="29" spans="1:10" s="39" customFormat="1" ht="13.2" customHeight="1" x14ac:dyDescent="0.3">
      <c r="A29" s="32"/>
      <c r="B29" s="33"/>
      <c r="C29" s="230" t="s">
        <v>6</v>
      </c>
      <c r="D29" s="231"/>
      <c r="E29" s="234" t="s">
        <v>159</v>
      </c>
      <c r="F29" s="367">
        <f>SUM(F30:F32)</f>
        <v>136000</v>
      </c>
      <c r="G29" s="366">
        <v>0</v>
      </c>
      <c r="H29" s="366">
        <v>65000</v>
      </c>
      <c r="I29" s="366">
        <f>SUM(G29:H29)</f>
        <v>65000</v>
      </c>
      <c r="J29" s="366">
        <v>0</v>
      </c>
    </row>
    <row r="30" spans="1:10" s="39" customFormat="1" ht="13.2" customHeight="1" x14ac:dyDescent="0.3">
      <c r="A30" s="32"/>
      <c r="B30" s="33"/>
      <c r="D30" s="223" t="s">
        <v>238</v>
      </c>
      <c r="E30" s="52"/>
      <c r="F30" s="22">
        <v>55000</v>
      </c>
      <c r="G30" s="19">
        <v>0</v>
      </c>
      <c r="H30" s="22">
        <v>55000</v>
      </c>
      <c r="I30" s="22">
        <f>SUM(G30:H30)</f>
        <v>55000</v>
      </c>
      <c r="J30" s="22">
        <v>60000</v>
      </c>
    </row>
    <row r="31" spans="1:10" s="39" customFormat="1" ht="13.2" customHeight="1" x14ac:dyDescent="0.3">
      <c r="A31" s="32"/>
      <c r="B31" s="33"/>
      <c r="D31" s="223" t="s">
        <v>395</v>
      </c>
      <c r="E31" s="52"/>
      <c r="F31" s="22">
        <v>81000</v>
      </c>
      <c r="G31" s="19">
        <v>0</v>
      </c>
      <c r="H31" s="19">
        <v>0</v>
      </c>
      <c r="I31" s="22">
        <f>SUM(G31:H31)</f>
        <v>0</v>
      </c>
      <c r="J31" s="19">
        <v>0</v>
      </c>
    </row>
    <row r="32" spans="1:10" s="39" customFormat="1" ht="13.2" customHeight="1" x14ac:dyDescent="0.3">
      <c r="A32" s="32"/>
      <c r="B32" s="33"/>
      <c r="D32" s="223" t="s">
        <v>396</v>
      </c>
      <c r="E32" s="52"/>
      <c r="F32" s="22">
        <v>0</v>
      </c>
      <c r="G32" s="19">
        <v>0</v>
      </c>
      <c r="H32" s="19">
        <v>0</v>
      </c>
      <c r="I32" s="22">
        <f>SUM(G32:H32)</f>
        <v>0</v>
      </c>
      <c r="J32" s="19"/>
    </row>
    <row r="33" spans="1:10" s="39" customFormat="1" ht="13.2" customHeight="1" x14ac:dyDescent="0.3">
      <c r="A33" s="32"/>
      <c r="B33" s="569" t="s">
        <v>87</v>
      </c>
      <c r="C33" s="569"/>
      <c r="D33" s="570"/>
      <c r="E33" s="86"/>
      <c r="F33" s="17">
        <f>SUM(F11,F12,F13,F23,F29)</f>
        <v>4049940</v>
      </c>
      <c r="G33" s="17">
        <f>SUM(G11,G12,G13,G23,G30)</f>
        <v>2132212.1</v>
      </c>
      <c r="H33" s="17">
        <f>SUM(H11,H12,H13,H23,H30)</f>
        <v>2201322.9</v>
      </c>
      <c r="I33" s="17">
        <f>SUM(I11,I12,I13,I23,I30)</f>
        <v>4333535</v>
      </c>
      <c r="J33" s="17">
        <f>SUM(J11,J12,J13,J23,J30)</f>
        <v>4729049</v>
      </c>
    </row>
    <row r="34" spans="1:10" ht="13.2" customHeight="1" x14ac:dyDescent="0.3">
      <c r="A34" s="38" t="s">
        <v>7</v>
      </c>
      <c r="B34" s="33"/>
      <c r="D34" s="34"/>
      <c r="E34" s="86"/>
      <c r="F34" s="35"/>
      <c r="G34" s="35"/>
      <c r="H34" s="35"/>
      <c r="I34" s="35"/>
      <c r="J34" s="35"/>
    </row>
    <row r="35" spans="1:10" ht="13.2" customHeight="1" x14ac:dyDescent="0.3">
      <c r="A35" s="38"/>
      <c r="B35" s="548" t="s">
        <v>8</v>
      </c>
      <c r="C35" s="549"/>
      <c r="D35" s="556"/>
      <c r="E35" s="52" t="s">
        <v>122</v>
      </c>
      <c r="F35" s="369">
        <f>SUM(F36:F40)</f>
        <v>532680.36</v>
      </c>
      <c r="G35" s="369">
        <f>SUM(G36:G40)</f>
        <v>162615.4</v>
      </c>
      <c r="H35" s="369">
        <f>SUM(H36:H40)</f>
        <v>427384.6</v>
      </c>
      <c r="I35" s="369">
        <f>SUM(I36:I40)</f>
        <v>590000</v>
      </c>
      <c r="J35" s="369">
        <f>SUM(J36:J41)</f>
        <v>700000</v>
      </c>
    </row>
    <row r="36" spans="1:10" ht="13.2" customHeight="1" x14ac:dyDescent="0.3">
      <c r="A36" s="38"/>
      <c r="B36" s="544"/>
      <c r="C36" s="549" t="s">
        <v>8</v>
      </c>
      <c r="D36" s="556"/>
      <c r="E36" s="234" t="s">
        <v>115</v>
      </c>
      <c r="F36" s="22">
        <v>467080.36</v>
      </c>
      <c r="G36" s="22">
        <v>159095.4</v>
      </c>
      <c r="H36" s="22">
        <v>340904.6</v>
      </c>
      <c r="I36" s="65">
        <f t="shared" ref="I36:I41" si="2">SUM(G36:H36)</f>
        <v>500000</v>
      </c>
      <c r="J36" s="65">
        <v>600000</v>
      </c>
    </row>
    <row r="37" spans="1:10" ht="13.2" customHeight="1" x14ac:dyDescent="0.3">
      <c r="A37" s="38"/>
      <c r="B37" s="544"/>
      <c r="C37" s="549" t="s">
        <v>91</v>
      </c>
      <c r="D37" s="556"/>
      <c r="E37" s="234" t="s">
        <v>251</v>
      </c>
      <c r="F37" s="22">
        <v>2500</v>
      </c>
      <c r="G37" s="22">
        <v>0</v>
      </c>
      <c r="H37" s="22">
        <v>20000</v>
      </c>
      <c r="I37" s="65">
        <f t="shared" si="2"/>
        <v>20000</v>
      </c>
      <c r="J37" s="65">
        <v>20000</v>
      </c>
    </row>
    <row r="38" spans="1:10" ht="13.2" customHeight="1" x14ac:dyDescent="0.3">
      <c r="A38" s="38"/>
      <c r="B38" s="544"/>
      <c r="C38" s="549" t="s">
        <v>92</v>
      </c>
      <c r="D38" s="556"/>
      <c r="E38" s="234" t="s">
        <v>252</v>
      </c>
      <c r="F38" s="22">
        <v>0</v>
      </c>
      <c r="G38" s="22">
        <v>0</v>
      </c>
      <c r="H38" s="22">
        <v>25000</v>
      </c>
      <c r="I38" s="65">
        <f t="shared" si="2"/>
        <v>25000</v>
      </c>
      <c r="J38" s="65">
        <v>30000</v>
      </c>
    </row>
    <row r="39" spans="1:10" ht="13.2" customHeight="1" x14ac:dyDescent="0.3">
      <c r="A39" s="38"/>
      <c r="B39" s="544"/>
      <c r="C39" s="549" t="s">
        <v>93</v>
      </c>
      <c r="D39" s="556"/>
      <c r="E39" s="234" t="s">
        <v>253</v>
      </c>
      <c r="F39" s="22">
        <v>38240</v>
      </c>
      <c r="G39" s="22">
        <v>3520</v>
      </c>
      <c r="H39" s="22">
        <v>16480</v>
      </c>
      <c r="I39" s="65">
        <f t="shared" si="2"/>
        <v>20000</v>
      </c>
      <c r="J39" s="65">
        <v>20000</v>
      </c>
    </row>
    <row r="40" spans="1:10" ht="13.2" customHeight="1" x14ac:dyDescent="0.3">
      <c r="A40" s="38"/>
      <c r="B40" s="544"/>
      <c r="C40" s="549" t="s">
        <v>90</v>
      </c>
      <c r="D40" s="556"/>
      <c r="E40" s="234" t="s">
        <v>254</v>
      </c>
      <c r="F40" s="22">
        <v>24860</v>
      </c>
      <c r="G40" s="22">
        <v>0</v>
      </c>
      <c r="H40" s="22">
        <v>25000</v>
      </c>
      <c r="I40" s="65">
        <f t="shared" si="2"/>
        <v>25000</v>
      </c>
      <c r="J40" s="65">
        <v>25000</v>
      </c>
    </row>
    <row r="41" spans="1:10" ht="13.2" customHeight="1" x14ac:dyDescent="0.3">
      <c r="A41" s="218"/>
      <c r="B41" s="545"/>
      <c r="C41" s="349" t="s">
        <v>318</v>
      </c>
      <c r="D41" s="546"/>
      <c r="E41" s="52" t="s">
        <v>302</v>
      </c>
      <c r="F41" s="298">
        <v>5000</v>
      </c>
      <c r="G41" s="299">
        <v>0</v>
      </c>
      <c r="H41" s="299">
        <v>5000</v>
      </c>
      <c r="I41" s="300">
        <f t="shared" si="2"/>
        <v>5000</v>
      </c>
      <c r="J41" s="300">
        <v>5000</v>
      </c>
    </row>
    <row r="42" spans="1:10" ht="14.1" customHeight="1" x14ac:dyDescent="0.3">
      <c r="A42" s="54"/>
      <c r="B42" s="181"/>
      <c r="C42" s="181"/>
      <c r="D42" s="182"/>
      <c r="E42" s="183"/>
      <c r="F42" s="184"/>
      <c r="G42" s="184"/>
      <c r="H42" s="184"/>
      <c r="I42" s="185"/>
      <c r="J42" s="186"/>
    </row>
    <row r="43" spans="1:10" ht="14.1" customHeight="1" x14ac:dyDescent="0.3">
      <c r="A43" s="36"/>
      <c r="B43" s="266"/>
      <c r="C43" s="266"/>
      <c r="D43" s="267"/>
      <c r="E43" s="159"/>
      <c r="F43" s="188"/>
      <c r="G43" s="188"/>
      <c r="H43" s="188"/>
      <c r="I43" s="192"/>
      <c r="J43" s="49"/>
    </row>
    <row r="44" spans="1:10" ht="14.1" customHeight="1" x14ac:dyDescent="0.3">
      <c r="A44" s="36"/>
      <c r="B44" s="266"/>
      <c r="C44" s="266"/>
      <c r="D44" s="267"/>
      <c r="E44" s="159"/>
      <c r="F44" s="188"/>
      <c r="G44" s="188"/>
      <c r="H44" s="188"/>
      <c r="I44" s="192"/>
      <c r="J44" s="49"/>
    </row>
    <row r="45" spans="1:10" ht="6" customHeight="1" x14ac:dyDescent="0.3">
      <c r="A45" s="36"/>
      <c r="B45" s="266"/>
      <c r="C45" s="266"/>
      <c r="D45" s="267"/>
      <c r="E45" s="159"/>
      <c r="F45" s="188"/>
      <c r="G45" s="188"/>
      <c r="H45" s="188"/>
      <c r="I45" s="192"/>
      <c r="J45" s="49"/>
    </row>
    <row r="46" spans="1:10" ht="12.9" customHeight="1" thickBot="1" x14ac:dyDescent="0.35">
      <c r="A46" s="548" t="s">
        <v>61</v>
      </c>
      <c r="B46" s="549"/>
      <c r="C46" s="549"/>
      <c r="D46" s="549"/>
      <c r="E46" s="159"/>
      <c r="F46" s="188"/>
      <c r="G46" s="188"/>
      <c r="H46" s="188"/>
      <c r="I46" s="192"/>
      <c r="J46" s="195" t="s">
        <v>354</v>
      </c>
    </row>
    <row r="47" spans="1:10" ht="12.45" customHeight="1" thickBot="1" x14ac:dyDescent="0.35">
      <c r="A47" s="25"/>
      <c r="B47" s="26"/>
      <c r="C47" s="26"/>
      <c r="D47" s="26"/>
      <c r="E47" s="27"/>
      <c r="F47" s="269"/>
      <c r="G47" s="554" t="s">
        <v>20</v>
      </c>
      <c r="H47" s="554"/>
      <c r="I47" s="554"/>
      <c r="J47" s="557" t="s">
        <v>25</v>
      </c>
    </row>
    <row r="48" spans="1:10" ht="12.45" customHeight="1" x14ac:dyDescent="0.3">
      <c r="A48" s="271"/>
      <c r="B48" s="272"/>
      <c r="C48" s="272"/>
      <c r="D48" s="272"/>
      <c r="E48" s="559" t="s">
        <v>17</v>
      </c>
      <c r="F48" s="270" t="s">
        <v>18</v>
      </c>
      <c r="G48" s="270" t="s">
        <v>21</v>
      </c>
      <c r="H48" s="270" t="s">
        <v>22</v>
      </c>
      <c r="I48" s="558" t="s">
        <v>23</v>
      </c>
      <c r="J48" s="558"/>
    </row>
    <row r="49" spans="1:10" ht="12.45" customHeight="1" x14ac:dyDescent="0.3">
      <c r="A49" s="560" t="s">
        <v>1</v>
      </c>
      <c r="B49" s="561"/>
      <c r="C49" s="561"/>
      <c r="D49" s="561"/>
      <c r="E49" s="559"/>
      <c r="F49" s="270" t="s">
        <v>19</v>
      </c>
      <c r="G49" s="270" t="s">
        <v>19</v>
      </c>
      <c r="H49" s="270" t="s">
        <v>24</v>
      </c>
      <c r="I49" s="558"/>
      <c r="J49" s="270" t="s">
        <v>26</v>
      </c>
    </row>
    <row r="50" spans="1:10" ht="12.45" customHeight="1" thickBot="1" x14ac:dyDescent="0.35">
      <c r="A50" s="552">
        <v>1</v>
      </c>
      <c r="B50" s="553"/>
      <c r="C50" s="553"/>
      <c r="D50" s="553"/>
      <c r="E50" s="28">
        <v>2</v>
      </c>
      <c r="F50" s="28">
        <v>3</v>
      </c>
      <c r="G50" s="28">
        <v>4</v>
      </c>
      <c r="H50" s="28">
        <v>5</v>
      </c>
      <c r="I50" s="28">
        <v>6</v>
      </c>
      <c r="J50" s="28">
        <v>7</v>
      </c>
    </row>
    <row r="51" spans="1:10" ht="12.45" customHeight="1" x14ac:dyDescent="0.3">
      <c r="A51" s="193"/>
      <c r="B51" s="587" t="s">
        <v>9</v>
      </c>
      <c r="C51" s="588"/>
      <c r="D51" s="589"/>
      <c r="E51" s="194" t="s">
        <v>123</v>
      </c>
      <c r="F51" s="371">
        <f>SUM(F52:F56)</f>
        <v>192172.5</v>
      </c>
      <c r="G51" s="371">
        <f>SUM(G52:G56)</f>
        <v>69450</v>
      </c>
      <c r="H51" s="371">
        <f>SUM(H52:H56)</f>
        <v>260550</v>
      </c>
      <c r="I51" s="371">
        <f>SUM(I52:I56)</f>
        <v>330000</v>
      </c>
      <c r="J51" s="371">
        <f>SUM(J52:J56)</f>
        <v>495000</v>
      </c>
    </row>
    <row r="52" spans="1:10" ht="12.45" customHeight="1" x14ac:dyDescent="0.3">
      <c r="A52" s="38"/>
      <c r="B52" s="232"/>
      <c r="C52" s="555" t="s">
        <v>50</v>
      </c>
      <c r="D52" s="556"/>
      <c r="E52" s="234" t="s">
        <v>116</v>
      </c>
      <c r="F52" s="22">
        <v>143032.5</v>
      </c>
      <c r="G52" s="22">
        <v>69450</v>
      </c>
      <c r="H52" s="22">
        <v>180550</v>
      </c>
      <c r="I52" s="65">
        <f t="shared" ref="I52:I56" si="3">SUM(G52:H52)</f>
        <v>250000</v>
      </c>
      <c r="J52" s="65">
        <v>400000</v>
      </c>
    </row>
    <row r="53" spans="1:10" ht="12.45" customHeight="1" x14ac:dyDescent="0.3">
      <c r="A53" s="38"/>
      <c r="B53" s="232"/>
      <c r="C53" s="555" t="s">
        <v>94</v>
      </c>
      <c r="D53" s="556"/>
      <c r="E53" s="234" t="s">
        <v>255</v>
      </c>
      <c r="F53" s="22">
        <v>27140</v>
      </c>
      <c r="G53" s="22">
        <v>0</v>
      </c>
      <c r="H53" s="22">
        <v>10000</v>
      </c>
      <c r="I53" s="65">
        <f t="shared" si="3"/>
        <v>10000</v>
      </c>
      <c r="J53" s="65">
        <v>15000</v>
      </c>
    </row>
    <row r="54" spans="1:10" ht="12.45" customHeight="1" x14ac:dyDescent="0.3">
      <c r="A54" s="38"/>
      <c r="B54" s="232"/>
      <c r="C54" s="555" t="s">
        <v>95</v>
      </c>
      <c r="D54" s="556"/>
      <c r="E54" s="234" t="s">
        <v>256</v>
      </c>
      <c r="F54" s="22">
        <v>0</v>
      </c>
      <c r="G54" s="22">
        <v>0</v>
      </c>
      <c r="H54" s="22">
        <v>25000</v>
      </c>
      <c r="I54" s="65">
        <f t="shared" si="3"/>
        <v>25000</v>
      </c>
      <c r="J54" s="65">
        <v>30000</v>
      </c>
    </row>
    <row r="55" spans="1:10" ht="12.45" customHeight="1" x14ac:dyDescent="0.3">
      <c r="A55" s="38"/>
      <c r="B55" s="232"/>
      <c r="C55" s="555" t="s">
        <v>97</v>
      </c>
      <c r="D55" s="556"/>
      <c r="E55" s="52" t="s">
        <v>257</v>
      </c>
      <c r="F55" s="22">
        <v>0</v>
      </c>
      <c r="G55" s="22">
        <v>0</v>
      </c>
      <c r="H55" s="22">
        <v>20000</v>
      </c>
      <c r="I55" s="65">
        <f t="shared" si="3"/>
        <v>20000</v>
      </c>
      <c r="J55" s="65">
        <v>25000</v>
      </c>
    </row>
    <row r="56" spans="1:10" ht="12.45" customHeight="1" x14ac:dyDescent="0.3">
      <c r="A56" s="38"/>
      <c r="B56" s="232"/>
      <c r="C56" s="555" t="s">
        <v>96</v>
      </c>
      <c r="D56" s="556"/>
      <c r="E56" s="52" t="s">
        <v>258</v>
      </c>
      <c r="F56" s="22">
        <v>22000</v>
      </c>
      <c r="G56" s="22">
        <v>0</v>
      </c>
      <c r="H56" s="22">
        <v>25000</v>
      </c>
      <c r="I56" s="65">
        <f t="shared" si="3"/>
        <v>25000</v>
      </c>
      <c r="J56" s="65">
        <v>25000</v>
      </c>
    </row>
    <row r="57" spans="1:10" ht="12.45" customHeight="1" x14ac:dyDescent="0.3">
      <c r="A57" s="38"/>
      <c r="B57" s="548" t="s">
        <v>10</v>
      </c>
      <c r="C57" s="549"/>
      <c r="D57" s="556"/>
      <c r="E57" s="52" t="s">
        <v>124</v>
      </c>
      <c r="F57" s="369">
        <f>SUM(F58:F64)</f>
        <v>1019198.14</v>
      </c>
      <c r="G57" s="369">
        <f>SUM(G58:G64)</f>
        <v>802032.77</v>
      </c>
      <c r="H57" s="369">
        <f>SUM(H58:H64)</f>
        <v>462987.23</v>
      </c>
      <c r="I57" s="369">
        <f>SUM(I58:I64)</f>
        <v>1265020</v>
      </c>
      <c r="J57" s="369">
        <f>SUM(J58:J64)</f>
        <v>1250000</v>
      </c>
    </row>
    <row r="58" spans="1:10" ht="12.45" customHeight="1" x14ac:dyDescent="0.3">
      <c r="A58" s="38"/>
      <c r="B58" s="232"/>
      <c r="C58" s="555" t="s">
        <v>35</v>
      </c>
      <c r="D58" s="556"/>
      <c r="E58" s="52" t="s">
        <v>117</v>
      </c>
      <c r="F58" s="22">
        <v>261578.34</v>
      </c>
      <c r="G58" s="22">
        <v>117355.77</v>
      </c>
      <c r="H58" s="22">
        <v>82664.23</v>
      </c>
      <c r="I58" s="65">
        <f t="shared" ref="I58:J70" si="4">SUM(G58:H58)</f>
        <v>200020</v>
      </c>
      <c r="J58" s="65">
        <v>200000</v>
      </c>
    </row>
    <row r="59" spans="1:10" ht="12.45" customHeight="1" x14ac:dyDescent="0.3">
      <c r="A59" s="38"/>
      <c r="B59" s="287"/>
      <c r="C59" s="289" t="s">
        <v>321</v>
      </c>
      <c r="D59" s="288"/>
      <c r="E59" s="52" t="s">
        <v>374</v>
      </c>
      <c r="F59" s="22">
        <v>4980</v>
      </c>
      <c r="G59" s="22">
        <v>620</v>
      </c>
      <c r="H59" s="22">
        <v>9380</v>
      </c>
      <c r="I59" s="65">
        <f t="shared" si="4"/>
        <v>10000</v>
      </c>
      <c r="J59" s="65">
        <v>10000</v>
      </c>
    </row>
    <row r="60" spans="1:10" ht="12.45" customHeight="1" x14ac:dyDescent="0.3">
      <c r="A60" s="38"/>
      <c r="B60" s="387"/>
      <c r="C60" s="392" t="s">
        <v>426</v>
      </c>
      <c r="D60" s="388"/>
      <c r="E60" s="52"/>
      <c r="F60" s="22">
        <v>0</v>
      </c>
      <c r="G60" s="22">
        <v>0</v>
      </c>
      <c r="H60" s="22">
        <v>10000</v>
      </c>
      <c r="I60" s="65">
        <f t="shared" si="4"/>
        <v>10000</v>
      </c>
      <c r="J60" s="65">
        <v>5000</v>
      </c>
    </row>
    <row r="61" spans="1:10" ht="12.45" customHeight="1" x14ac:dyDescent="0.3">
      <c r="A61" s="38"/>
      <c r="B61" s="302"/>
      <c r="C61" s="354" t="s">
        <v>378</v>
      </c>
      <c r="D61" s="303"/>
      <c r="E61" s="52" t="s">
        <v>375</v>
      </c>
      <c r="F61" s="22">
        <v>0</v>
      </c>
      <c r="G61" s="22">
        <v>0</v>
      </c>
      <c r="H61" s="22">
        <v>0</v>
      </c>
      <c r="I61" s="65">
        <f t="shared" si="4"/>
        <v>0</v>
      </c>
      <c r="J61" s="65">
        <v>10000</v>
      </c>
    </row>
    <row r="62" spans="1:10" ht="12.45" customHeight="1" x14ac:dyDescent="0.3">
      <c r="A62" s="38"/>
      <c r="B62" s="232"/>
      <c r="C62" s="565" t="s">
        <v>319</v>
      </c>
      <c r="D62" s="556"/>
      <c r="E62" s="52" t="s">
        <v>376</v>
      </c>
      <c r="F62" s="22">
        <v>9850</v>
      </c>
      <c r="G62" s="22">
        <v>375</v>
      </c>
      <c r="H62" s="22">
        <v>24625</v>
      </c>
      <c r="I62" s="65">
        <f t="shared" si="4"/>
        <v>25000</v>
      </c>
      <c r="J62" s="65">
        <v>25000</v>
      </c>
    </row>
    <row r="63" spans="1:10" ht="12.45" customHeight="1" x14ac:dyDescent="0.3">
      <c r="A63" s="38"/>
      <c r="B63" s="287"/>
      <c r="C63" s="354" t="s">
        <v>320</v>
      </c>
      <c r="D63" s="288"/>
      <c r="E63" s="52" t="s">
        <v>377</v>
      </c>
      <c r="F63" s="22">
        <v>0</v>
      </c>
      <c r="G63" s="22">
        <v>0</v>
      </c>
      <c r="H63" s="22">
        <v>20000</v>
      </c>
      <c r="I63" s="65">
        <f t="shared" si="4"/>
        <v>20000</v>
      </c>
      <c r="J63" s="65">
        <v>0</v>
      </c>
    </row>
    <row r="64" spans="1:10" ht="12.45" customHeight="1" x14ac:dyDescent="0.3">
      <c r="A64" s="38"/>
      <c r="C64" s="223" t="s">
        <v>326</v>
      </c>
      <c r="D64" s="34"/>
      <c r="E64" s="234" t="s">
        <v>118</v>
      </c>
      <c r="F64" s="22">
        <v>742789.8</v>
      </c>
      <c r="G64" s="22">
        <v>683682</v>
      </c>
      <c r="H64" s="22">
        <v>316318</v>
      </c>
      <c r="I64" s="65">
        <f t="shared" si="4"/>
        <v>1000000</v>
      </c>
      <c r="J64" s="65">
        <v>1000000</v>
      </c>
    </row>
    <row r="65" spans="1:10" ht="12.45" customHeight="1" x14ac:dyDescent="0.3">
      <c r="A65" s="38"/>
      <c r="B65" s="548" t="s">
        <v>11</v>
      </c>
      <c r="C65" s="549"/>
      <c r="D65" s="556"/>
      <c r="E65" s="52" t="s">
        <v>125</v>
      </c>
      <c r="F65" s="369">
        <v>875546.77</v>
      </c>
      <c r="G65" s="369">
        <f>SUM(G66)</f>
        <v>568787.15</v>
      </c>
      <c r="H65" s="369">
        <f>SUM(H66)</f>
        <v>431212.85</v>
      </c>
      <c r="I65" s="369">
        <f t="shared" si="4"/>
        <v>1000000</v>
      </c>
      <c r="J65" s="369">
        <f t="shared" si="4"/>
        <v>1431212.85</v>
      </c>
    </row>
    <row r="66" spans="1:10" ht="12.45" customHeight="1" x14ac:dyDescent="0.3">
      <c r="A66" s="38"/>
      <c r="B66" s="232"/>
      <c r="C66" s="549" t="s">
        <v>98</v>
      </c>
      <c r="D66" s="556"/>
      <c r="E66" s="234" t="s">
        <v>119</v>
      </c>
      <c r="F66" s="22">
        <v>965631.14</v>
      </c>
      <c r="G66" s="22">
        <v>568787.15</v>
      </c>
      <c r="H66" s="22">
        <v>431212.85</v>
      </c>
      <c r="I66" s="65">
        <f t="shared" si="4"/>
        <v>1000000</v>
      </c>
      <c r="J66" s="65">
        <v>1000000</v>
      </c>
    </row>
    <row r="67" spans="1:10" ht="12.45" customHeight="1" x14ac:dyDescent="0.3">
      <c r="A67" s="38"/>
      <c r="B67" s="548" t="s">
        <v>73</v>
      </c>
      <c r="C67" s="549"/>
      <c r="D67" s="556"/>
      <c r="E67" s="52" t="s">
        <v>126</v>
      </c>
      <c r="F67" s="369">
        <f>SUM(F68:F70)</f>
        <v>81029.14</v>
      </c>
      <c r="G67" s="369">
        <f>SUM(G68:G70)</f>
        <v>29721.46</v>
      </c>
      <c r="H67" s="369">
        <v>31270.33</v>
      </c>
      <c r="I67" s="369">
        <f t="shared" si="4"/>
        <v>60991.79</v>
      </c>
      <c r="J67" s="369">
        <f t="shared" si="4"/>
        <v>92262.12</v>
      </c>
    </row>
    <row r="68" spans="1:10" ht="12.45" customHeight="1" x14ac:dyDescent="0.3">
      <c r="A68" s="38"/>
      <c r="B68" s="63"/>
      <c r="C68" s="548" t="s">
        <v>99</v>
      </c>
      <c r="D68" s="556"/>
      <c r="E68" s="52" t="s">
        <v>120</v>
      </c>
      <c r="F68" s="22">
        <v>40404.99</v>
      </c>
      <c r="G68" s="22">
        <v>19641.46</v>
      </c>
      <c r="H68" s="161">
        <v>31958.54</v>
      </c>
      <c r="I68" s="35">
        <f t="shared" si="4"/>
        <v>51600</v>
      </c>
      <c r="J68" s="35">
        <v>51600</v>
      </c>
    </row>
    <row r="69" spans="1:10" ht="12.45" customHeight="1" x14ac:dyDescent="0.3">
      <c r="A69" s="38"/>
      <c r="B69" s="286"/>
      <c r="C69" s="286" t="s">
        <v>322</v>
      </c>
      <c r="D69" s="288"/>
      <c r="E69" s="52" t="s">
        <v>363</v>
      </c>
      <c r="F69" s="22">
        <v>7200</v>
      </c>
      <c r="G69" s="22">
        <v>0</v>
      </c>
      <c r="H69" s="22">
        <v>7200</v>
      </c>
      <c r="I69" s="35">
        <f t="shared" si="4"/>
        <v>7200</v>
      </c>
      <c r="J69" s="35">
        <v>7200</v>
      </c>
    </row>
    <row r="70" spans="1:10" ht="12.45" customHeight="1" x14ac:dyDescent="0.3">
      <c r="A70" s="38"/>
      <c r="B70" s="63"/>
      <c r="C70" s="548" t="s">
        <v>323</v>
      </c>
      <c r="D70" s="556"/>
      <c r="E70" s="52" t="s">
        <v>121</v>
      </c>
      <c r="F70" s="22">
        <v>33424.15</v>
      </c>
      <c r="G70" s="22">
        <v>10080</v>
      </c>
      <c r="H70" s="22">
        <v>39920</v>
      </c>
      <c r="I70" s="35">
        <f t="shared" si="4"/>
        <v>50000</v>
      </c>
      <c r="J70" s="35">
        <v>50000</v>
      </c>
    </row>
    <row r="71" spans="1:10" ht="12.45" customHeight="1" x14ac:dyDescent="0.3">
      <c r="A71" s="38"/>
      <c r="B71" s="548" t="s">
        <v>12</v>
      </c>
      <c r="C71" s="548"/>
      <c r="D71" s="564"/>
      <c r="E71" s="52" t="s">
        <v>127</v>
      </c>
      <c r="F71" s="369">
        <f>SUM(F72:F73)</f>
        <v>600000</v>
      </c>
      <c r="G71" s="369">
        <f>SUM(G72:G73)</f>
        <v>300000</v>
      </c>
      <c r="H71" s="369">
        <f>SUM(H72:H73)</f>
        <v>300000</v>
      </c>
      <c r="I71" s="369">
        <f t="shared" ref="I71" si="5">SUM(I72:I73)</f>
        <v>600000</v>
      </c>
      <c r="J71" s="369">
        <f t="shared" ref="J71" si="6">SUM(J72:J73)</f>
        <v>600000</v>
      </c>
    </row>
    <row r="72" spans="1:10" ht="12.45" customHeight="1" x14ac:dyDescent="0.3">
      <c r="A72" s="38"/>
      <c r="B72" s="63"/>
      <c r="C72" s="548" t="s">
        <v>100</v>
      </c>
      <c r="D72" s="564"/>
      <c r="E72" s="52" t="s">
        <v>128</v>
      </c>
      <c r="F72" s="22">
        <v>600000</v>
      </c>
      <c r="G72" s="22">
        <v>300000</v>
      </c>
      <c r="H72" s="22">
        <v>300000</v>
      </c>
      <c r="I72" s="35">
        <f>SUM(G72:H72)</f>
        <v>600000</v>
      </c>
      <c r="J72" s="35">
        <v>600000</v>
      </c>
    </row>
    <row r="73" spans="1:10" ht="12.45" customHeight="1" x14ac:dyDescent="0.3">
      <c r="A73" s="38"/>
      <c r="B73" s="63"/>
      <c r="C73" s="548" t="s">
        <v>101</v>
      </c>
      <c r="D73" s="564"/>
      <c r="E73" s="52" t="s">
        <v>129</v>
      </c>
      <c r="F73" s="22">
        <v>0</v>
      </c>
      <c r="G73" s="22">
        <v>0</v>
      </c>
      <c r="H73" s="22">
        <v>0</v>
      </c>
      <c r="I73" s="35">
        <f>SUM(G73:H73)</f>
        <v>0</v>
      </c>
      <c r="J73" s="35">
        <f>SUM(H73:I73)</f>
        <v>0</v>
      </c>
    </row>
    <row r="74" spans="1:10" ht="12.45" customHeight="1" x14ac:dyDescent="0.3">
      <c r="A74" s="38"/>
      <c r="B74" s="565" t="s">
        <v>58</v>
      </c>
      <c r="C74" s="555"/>
      <c r="D74" s="556"/>
      <c r="E74" s="52" t="s">
        <v>164</v>
      </c>
      <c r="F74" s="369">
        <f>SUM(F75:F79)</f>
        <v>2996927.49</v>
      </c>
      <c r="G74" s="369">
        <f>SUM(G75:G82)</f>
        <v>1376108.8</v>
      </c>
      <c r="H74" s="369">
        <f>SUM(H75:H82)</f>
        <v>1493891.2</v>
      </c>
      <c r="I74" s="369">
        <f>SUM(I75:I82)</f>
        <v>2870000</v>
      </c>
      <c r="J74" s="369">
        <f>SUM(J75:J82)</f>
        <v>3320000</v>
      </c>
    </row>
    <row r="75" spans="1:10" ht="12.45" customHeight="1" x14ac:dyDescent="0.3">
      <c r="A75" s="38"/>
      <c r="B75" s="64"/>
      <c r="C75" s="565" t="s">
        <v>59</v>
      </c>
      <c r="D75" s="556"/>
      <c r="E75" s="52" t="s">
        <v>165</v>
      </c>
      <c r="F75" s="35">
        <v>245300</v>
      </c>
      <c r="G75" s="22">
        <v>133000</v>
      </c>
      <c r="H75" s="22">
        <v>167000</v>
      </c>
      <c r="I75" s="35">
        <f t="shared" ref="I75:I82" si="7">SUM(G75:H75)</f>
        <v>300000</v>
      </c>
      <c r="J75" s="35">
        <v>350000</v>
      </c>
    </row>
    <row r="76" spans="1:10" ht="12.45" customHeight="1" x14ac:dyDescent="0.3">
      <c r="A76" s="38"/>
      <c r="B76" s="64"/>
      <c r="C76" s="565" t="s">
        <v>310</v>
      </c>
      <c r="D76" s="556"/>
      <c r="E76" s="52" t="s">
        <v>166</v>
      </c>
      <c r="F76" s="35">
        <v>587200</v>
      </c>
      <c r="G76" s="22">
        <v>272600</v>
      </c>
      <c r="H76" s="22">
        <v>327400</v>
      </c>
      <c r="I76" s="35">
        <f t="shared" si="7"/>
        <v>600000</v>
      </c>
      <c r="J76" s="35">
        <v>600000</v>
      </c>
    </row>
    <row r="77" spans="1:10" ht="12.45" customHeight="1" x14ac:dyDescent="0.3">
      <c r="A77" s="38"/>
      <c r="B77" s="64"/>
      <c r="C77" s="223" t="s">
        <v>102</v>
      </c>
      <c r="D77" s="34"/>
      <c r="E77" s="52" t="s">
        <v>311</v>
      </c>
      <c r="F77" s="35">
        <v>1870613.49</v>
      </c>
      <c r="G77" s="22">
        <v>955468.80000000005</v>
      </c>
      <c r="H77" s="22">
        <v>644531.19999999995</v>
      </c>
      <c r="I77" s="35">
        <f t="shared" si="7"/>
        <v>1600000</v>
      </c>
      <c r="J77" s="35">
        <v>2000000</v>
      </c>
    </row>
    <row r="78" spans="1:10" ht="12.45" customHeight="1" x14ac:dyDescent="0.3">
      <c r="A78" s="38"/>
      <c r="B78" s="64"/>
      <c r="D78" s="223" t="s">
        <v>239</v>
      </c>
      <c r="E78" s="52" t="s">
        <v>259</v>
      </c>
      <c r="F78" s="35">
        <v>293814</v>
      </c>
      <c r="G78" s="35">
        <v>0</v>
      </c>
      <c r="H78" s="35">
        <v>300000</v>
      </c>
      <c r="I78" s="35">
        <f t="shared" si="7"/>
        <v>300000</v>
      </c>
      <c r="J78" s="35">
        <v>300000</v>
      </c>
    </row>
    <row r="79" spans="1:10" ht="12.45" customHeight="1" x14ac:dyDescent="0.3">
      <c r="A79" s="38"/>
      <c r="B79" s="67"/>
      <c r="C79" s="223" t="s">
        <v>230</v>
      </c>
      <c r="D79" s="131"/>
      <c r="E79" s="52" t="s">
        <v>306</v>
      </c>
      <c r="F79" s="73">
        <v>0</v>
      </c>
      <c r="G79" s="73">
        <v>0</v>
      </c>
      <c r="H79" s="22">
        <v>10000</v>
      </c>
      <c r="I79" s="35">
        <f t="shared" si="7"/>
        <v>10000</v>
      </c>
      <c r="J79" s="35">
        <v>10000</v>
      </c>
    </row>
    <row r="80" spans="1:10" ht="12.45" customHeight="1" x14ac:dyDescent="0.3">
      <c r="A80" s="38"/>
      <c r="B80" s="286"/>
      <c r="C80" s="223"/>
      <c r="D80" s="131" t="s">
        <v>324</v>
      </c>
      <c r="E80" s="52" t="s">
        <v>307</v>
      </c>
      <c r="F80" s="73">
        <v>0</v>
      </c>
      <c r="G80" s="73">
        <v>0</v>
      </c>
      <c r="H80" s="22">
        <v>5000</v>
      </c>
      <c r="I80" s="35">
        <f t="shared" si="7"/>
        <v>5000</v>
      </c>
      <c r="J80" s="35">
        <v>5000</v>
      </c>
    </row>
    <row r="81" spans="1:13" ht="12.45" customHeight="1" x14ac:dyDescent="0.3">
      <c r="A81" s="38"/>
      <c r="B81" s="286"/>
      <c r="C81" s="223"/>
      <c r="D81" s="131" t="s">
        <v>325</v>
      </c>
      <c r="E81" s="52" t="s">
        <v>382</v>
      </c>
      <c r="F81" s="73">
        <v>0</v>
      </c>
      <c r="G81" s="73">
        <v>0</v>
      </c>
      <c r="H81" s="22">
        <v>5000</v>
      </c>
      <c r="I81" s="35">
        <f t="shared" si="7"/>
        <v>5000</v>
      </c>
      <c r="J81" s="35">
        <v>5000</v>
      </c>
    </row>
    <row r="82" spans="1:13" ht="12.45" customHeight="1" x14ac:dyDescent="0.3">
      <c r="A82" s="38"/>
      <c r="B82" s="67"/>
      <c r="C82" s="223" t="s">
        <v>528</v>
      </c>
      <c r="D82" s="34"/>
      <c r="E82" s="52" t="s">
        <v>383</v>
      </c>
      <c r="F82" s="73">
        <v>27465</v>
      </c>
      <c r="G82" s="73">
        <v>15040</v>
      </c>
      <c r="H82" s="22">
        <v>34960</v>
      </c>
      <c r="I82" s="35">
        <f t="shared" si="7"/>
        <v>50000</v>
      </c>
      <c r="J82" s="35">
        <v>50000</v>
      </c>
    </row>
    <row r="83" spans="1:13" ht="12.45" customHeight="1" x14ac:dyDescent="0.3">
      <c r="A83" s="38"/>
      <c r="B83" s="486"/>
      <c r="C83" s="223"/>
      <c r="D83" s="34" t="s">
        <v>529</v>
      </c>
      <c r="E83" s="424"/>
      <c r="F83" s="73"/>
      <c r="G83" s="73"/>
      <c r="H83" s="22"/>
      <c r="I83" s="35"/>
      <c r="J83" s="35">
        <v>334292.15000000002</v>
      </c>
    </row>
    <row r="84" spans="1:13" ht="12.45" customHeight="1" x14ac:dyDescent="0.3">
      <c r="A84" s="38"/>
      <c r="B84" s="548" t="s">
        <v>13</v>
      </c>
      <c r="C84" s="548"/>
      <c r="D84" s="564"/>
      <c r="E84" s="52" t="s">
        <v>168</v>
      </c>
      <c r="F84" s="369">
        <f>SUM(F85:F86)</f>
        <v>504165.36</v>
      </c>
      <c r="G84" s="369">
        <f>SUM(G85:G86)</f>
        <v>664347.61</v>
      </c>
      <c r="H84" s="369">
        <f>SUM(H85:H86)</f>
        <v>340652.39</v>
      </c>
      <c r="I84" s="369">
        <f>SUM(I85:I86)</f>
        <v>1005000</v>
      </c>
      <c r="J84" s="369">
        <f>SUM(J85:J86)</f>
        <v>1005000</v>
      </c>
    </row>
    <row r="85" spans="1:13" ht="12.45" customHeight="1" x14ac:dyDescent="0.3">
      <c r="A85" s="38"/>
      <c r="B85" s="67"/>
      <c r="C85" s="566" t="s">
        <v>103</v>
      </c>
      <c r="D85" s="563"/>
      <c r="E85" s="52" t="s">
        <v>169</v>
      </c>
      <c r="F85" s="22">
        <v>12140</v>
      </c>
      <c r="G85" s="22">
        <v>0</v>
      </c>
      <c r="H85" s="22">
        <v>5000</v>
      </c>
      <c r="I85" s="65">
        <f t="shared" ref="I85:I86" si="8">SUM(G85:H85)</f>
        <v>5000</v>
      </c>
      <c r="J85" s="65">
        <v>5000</v>
      </c>
    </row>
    <row r="86" spans="1:13" ht="12.45" customHeight="1" x14ac:dyDescent="0.3">
      <c r="A86" s="38"/>
      <c r="B86" s="67"/>
      <c r="C86" s="98" t="s">
        <v>104</v>
      </c>
      <c r="D86" s="99"/>
      <c r="E86" s="52" t="s">
        <v>170</v>
      </c>
      <c r="F86" s="22">
        <v>492025.36</v>
      </c>
      <c r="G86" s="22">
        <v>664347.61</v>
      </c>
      <c r="H86" s="22">
        <v>335652.39</v>
      </c>
      <c r="I86" s="65">
        <f t="shared" si="8"/>
        <v>1000000</v>
      </c>
      <c r="J86" s="65">
        <v>1000000</v>
      </c>
    </row>
    <row r="87" spans="1:13" ht="12.45" customHeight="1" x14ac:dyDescent="0.3">
      <c r="A87" s="38"/>
      <c r="B87" s="548" t="s">
        <v>74</v>
      </c>
      <c r="C87" s="549"/>
      <c r="D87" s="556"/>
      <c r="E87" s="52" t="s">
        <v>171</v>
      </c>
      <c r="F87" s="369">
        <f>SUM(F88:F89)</f>
        <v>53207.49</v>
      </c>
      <c r="G87" s="369">
        <f>SUM(G88:G90)</f>
        <v>375499.95</v>
      </c>
      <c r="H87" s="369">
        <v>0</v>
      </c>
      <c r="I87" s="369">
        <f>SUM(I88:I90)</f>
        <v>423000</v>
      </c>
      <c r="J87" s="369">
        <f>SUM(J88:J90)</f>
        <v>280000</v>
      </c>
    </row>
    <row r="88" spans="1:13" ht="12.45" customHeight="1" x14ac:dyDescent="0.3">
      <c r="A88" s="38"/>
      <c r="B88" s="67"/>
      <c r="C88" s="567" t="s">
        <v>106</v>
      </c>
      <c r="D88" s="568"/>
      <c r="E88" s="52" t="s">
        <v>172</v>
      </c>
      <c r="F88" s="22">
        <v>0</v>
      </c>
      <c r="G88" s="22">
        <v>250600</v>
      </c>
      <c r="H88" s="22">
        <v>47400</v>
      </c>
      <c r="I88" s="35">
        <f t="shared" ref="I88:I90" si="9">SUM(G88:H88)</f>
        <v>298000</v>
      </c>
      <c r="J88" s="35">
        <v>230000</v>
      </c>
    </row>
    <row r="89" spans="1:13" ht="12.45" customHeight="1" x14ac:dyDescent="0.3">
      <c r="A89" s="38"/>
      <c r="B89" s="359"/>
      <c r="C89" s="548" t="s">
        <v>105</v>
      </c>
      <c r="D89" s="564"/>
      <c r="E89" s="52" t="s">
        <v>173</v>
      </c>
      <c r="F89" s="22">
        <v>53207.49</v>
      </c>
      <c r="G89" s="22">
        <v>49899.95</v>
      </c>
      <c r="H89" s="22">
        <v>100.05</v>
      </c>
      <c r="I89" s="35">
        <f t="shared" si="9"/>
        <v>50000</v>
      </c>
      <c r="J89" s="35">
        <v>50000</v>
      </c>
    </row>
    <row r="90" spans="1:13" s="33" customFormat="1" ht="12.45" customHeight="1" x14ac:dyDescent="0.3">
      <c r="A90" s="218"/>
      <c r="B90" s="349"/>
      <c r="C90" s="349" t="s">
        <v>390</v>
      </c>
      <c r="D90" s="349"/>
      <c r="E90" s="375" t="s">
        <v>196</v>
      </c>
      <c r="F90" s="299">
        <v>75000</v>
      </c>
      <c r="G90" s="299">
        <v>75000</v>
      </c>
      <c r="H90" s="299">
        <v>0</v>
      </c>
      <c r="I90" s="374">
        <f t="shared" si="9"/>
        <v>75000</v>
      </c>
      <c r="J90" s="374">
        <v>0</v>
      </c>
    </row>
    <row r="91" spans="1:13" s="33" customFormat="1" ht="13.5" customHeight="1" x14ac:dyDescent="0.3">
      <c r="A91" s="36"/>
      <c r="B91" s="266"/>
      <c r="C91" s="266"/>
      <c r="D91" s="266"/>
      <c r="E91" s="159"/>
      <c r="F91" s="188"/>
      <c r="G91" s="188"/>
      <c r="H91" s="188"/>
      <c r="I91" s="49"/>
      <c r="J91" s="49"/>
    </row>
    <row r="92" spans="1:13" s="33" customFormat="1" ht="13.5" customHeight="1" x14ac:dyDescent="0.3">
      <c r="A92" s="36"/>
      <c r="B92" s="312"/>
      <c r="C92" s="312"/>
      <c r="D92" s="312"/>
      <c r="E92" s="159"/>
      <c r="F92" s="188"/>
      <c r="G92" s="188"/>
      <c r="H92" s="188"/>
      <c r="I92" s="49"/>
      <c r="J92" s="49"/>
    </row>
    <row r="93" spans="1:13" s="33" customFormat="1" ht="13.5" customHeight="1" x14ac:dyDescent="0.3">
      <c r="A93" s="36"/>
      <c r="B93" s="312"/>
      <c r="C93" s="312"/>
      <c r="D93" s="312"/>
      <c r="E93" s="159"/>
      <c r="F93" s="188"/>
      <c r="G93" s="188"/>
      <c r="H93" s="188"/>
      <c r="I93" s="49"/>
      <c r="J93" s="49"/>
    </row>
    <row r="94" spans="1:13" s="33" customFormat="1" ht="5.25" customHeight="1" x14ac:dyDescent="0.3">
      <c r="A94" s="36"/>
      <c r="B94" s="266"/>
      <c r="C94" s="266"/>
      <c r="D94" s="266"/>
      <c r="E94" s="159"/>
      <c r="F94" s="188"/>
      <c r="G94" s="188"/>
      <c r="H94" s="188"/>
      <c r="I94" s="49"/>
      <c r="J94" s="49"/>
    </row>
    <row r="95" spans="1:13" s="33" customFormat="1" ht="14.1" customHeight="1" thickBot="1" x14ac:dyDescent="0.35">
      <c r="A95" s="548" t="s">
        <v>61</v>
      </c>
      <c r="B95" s="549"/>
      <c r="C95" s="549"/>
      <c r="D95" s="549"/>
      <c r="E95" s="159"/>
      <c r="F95" s="188"/>
      <c r="G95" s="188"/>
      <c r="H95" s="188"/>
      <c r="I95" s="49"/>
      <c r="J95" s="196" t="s">
        <v>353</v>
      </c>
      <c r="M95" s="74" t="s">
        <v>54</v>
      </c>
    </row>
    <row r="96" spans="1:13" ht="14.1" customHeight="1" thickBot="1" x14ac:dyDescent="0.35">
      <c r="A96" s="25"/>
      <c r="B96" s="26"/>
      <c r="C96" s="26"/>
      <c r="D96" s="26"/>
      <c r="E96" s="27"/>
      <c r="F96" s="269"/>
      <c r="G96" s="554" t="s">
        <v>20</v>
      </c>
      <c r="H96" s="554"/>
      <c r="I96" s="554"/>
      <c r="J96" s="557" t="s">
        <v>25</v>
      </c>
    </row>
    <row r="97" spans="1:10" ht="14.1" customHeight="1" x14ac:dyDescent="0.3">
      <c r="A97" s="271"/>
      <c r="B97" s="272"/>
      <c r="C97" s="272"/>
      <c r="D97" s="272"/>
      <c r="E97" s="559" t="s">
        <v>17</v>
      </c>
      <c r="F97" s="270" t="s">
        <v>18</v>
      </c>
      <c r="G97" s="270" t="s">
        <v>21</v>
      </c>
      <c r="H97" s="270" t="s">
        <v>22</v>
      </c>
      <c r="I97" s="558" t="s">
        <v>23</v>
      </c>
      <c r="J97" s="558"/>
    </row>
    <row r="98" spans="1:10" ht="14.1" customHeight="1" x14ac:dyDescent="0.3">
      <c r="A98" s="560" t="s">
        <v>1</v>
      </c>
      <c r="B98" s="561"/>
      <c r="C98" s="561"/>
      <c r="D98" s="561"/>
      <c r="E98" s="559"/>
      <c r="F98" s="270" t="s">
        <v>19</v>
      </c>
      <c r="G98" s="270" t="s">
        <v>19</v>
      </c>
      <c r="H98" s="270" t="s">
        <v>24</v>
      </c>
      <c r="I98" s="558"/>
      <c r="J98" s="270" t="s">
        <v>26</v>
      </c>
    </row>
    <row r="99" spans="1:10" ht="14.1" customHeight="1" thickBot="1" x14ac:dyDescent="0.35">
      <c r="A99" s="552">
        <v>1</v>
      </c>
      <c r="B99" s="553"/>
      <c r="C99" s="553"/>
      <c r="D99" s="553"/>
      <c r="E99" s="28">
        <v>2</v>
      </c>
      <c r="F99" s="28">
        <v>3</v>
      </c>
      <c r="G99" s="28">
        <v>4</v>
      </c>
      <c r="H99" s="28">
        <v>5</v>
      </c>
      <c r="I99" s="28">
        <v>6</v>
      </c>
      <c r="J99" s="28">
        <v>7</v>
      </c>
    </row>
    <row r="100" spans="1:10" ht="14.1" customHeight="1" x14ac:dyDescent="0.3">
      <c r="A100" s="346"/>
      <c r="B100" s="581" t="s">
        <v>75</v>
      </c>
      <c r="C100" s="582"/>
      <c r="D100" s="583"/>
      <c r="E100" s="347" t="s">
        <v>174</v>
      </c>
      <c r="F100" s="372">
        <f>SUM(F101:F108)</f>
        <v>4872761.75</v>
      </c>
      <c r="G100" s="372">
        <f>SUM(G101:G108)</f>
        <v>2154369.61</v>
      </c>
      <c r="H100" s="372">
        <f>SUM(H101:H108)</f>
        <v>2520630.39</v>
      </c>
      <c r="I100" s="372">
        <f>SUM(I101:I108)</f>
        <v>4675000</v>
      </c>
      <c r="J100" s="372">
        <f>SUM(J101:J108)</f>
        <v>6933190.3900000006</v>
      </c>
    </row>
    <row r="101" spans="1:10" ht="14.1" customHeight="1" x14ac:dyDescent="0.3">
      <c r="A101" s="38"/>
      <c r="B101" s="325"/>
      <c r="C101" s="548" t="s">
        <v>107</v>
      </c>
      <c r="D101" s="556"/>
      <c r="E101" s="52" t="s">
        <v>175</v>
      </c>
      <c r="F101" s="22">
        <v>0</v>
      </c>
      <c r="G101" s="22">
        <v>0</v>
      </c>
      <c r="H101" s="22">
        <v>29000</v>
      </c>
      <c r="I101" s="53">
        <f t="shared" ref="I101:J120" si="10">SUM(G101:H101)</f>
        <v>29000</v>
      </c>
      <c r="J101" s="53">
        <v>29000</v>
      </c>
    </row>
    <row r="102" spans="1:10" ht="14.1" customHeight="1" x14ac:dyDescent="0.3">
      <c r="A102" s="38"/>
      <c r="B102" s="325"/>
      <c r="C102" s="548" t="s">
        <v>36</v>
      </c>
      <c r="D102" s="556"/>
      <c r="E102" s="52" t="s">
        <v>176</v>
      </c>
      <c r="F102" s="22">
        <v>225547</v>
      </c>
      <c r="G102" s="22">
        <v>124760</v>
      </c>
      <c r="H102" s="22">
        <v>75240</v>
      </c>
      <c r="I102" s="53">
        <f t="shared" si="10"/>
        <v>200000</v>
      </c>
      <c r="J102" s="53">
        <v>200000</v>
      </c>
    </row>
    <row r="103" spans="1:10" ht="14.1" customHeight="1" x14ac:dyDescent="0.3">
      <c r="A103" s="38"/>
      <c r="B103" s="325"/>
      <c r="C103" s="548" t="s">
        <v>108</v>
      </c>
      <c r="D103" s="556"/>
      <c r="E103" s="52" t="s">
        <v>177</v>
      </c>
      <c r="F103" s="22">
        <v>0</v>
      </c>
      <c r="G103" s="22">
        <v>0</v>
      </c>
      <c r="H103" s="22">
        <v>6000</v>
      </c>
      <c r="I103" s="53">
        <f t="shared" si="10"/>
        <v>6000</v>
      </c>
      <c r="J103" s="53">
        <v>6000</v>
      </c>
    </row>
    <row r="104" spans="1:10" ht="14.1" customHeight="1" x14ac:dyDescent="0.3">
      <c r="A104" s="38"/>
      <c r="B104" s="325"/>
      <c r="C104" s="562" t="s">
        <v>109</v>
      </c>
      <c r="D104" s="563"/>
      <c r="E104" s="52" t="s">
        <v>178</v>
      </c>
      <c r="F104" s="22">
        <v>0</v>
      </c>
      <c r="G104" s="22">
        <v>0</v>
      </c>
      <c r="H104" s="22">
        <v>25000</v>
      </c>
      <c r="I104" s="53">
        <f t="shared" si="10"/>
        <v>25000</v>
      </c>
      <c r="J104" s="53">
        <v>25000</v>
      </c>
    </row>
    <row r="105" spans="1:10" ht="14.1" customHeight="1" x14ac:dyDescent="0.3">
      <c r="A105" s="38"/>
      <c r="B105" s="325"/>
      <c r="C105" s="548" t="s">
        <v>110</v>
      </c>
      <c r="D105" s="556"/>
      <c r="E105" s="52" t="s">
        <v>179</v>
      </c>
      <c r="F105" s="22">
        <v>0</v>
      </c>
      <c r="G105" s="22">
        <v>0</v>
      </c>
      <c r="H105" s="22">
        <v>8000</v>
      </c>
      <c r="I105" s="53">
        <f t="shared" si="10"/>
        <v>8000</v>
      </c>
      <c r="J105" s="53">
        <v>8000</v>
      </c>
    </row>
    <row r="106" spans="1:10" ht="14.1" customHeight="1" x14ac:dyDescent="0.3">
      <c r="A106" s="38"/>
      <c r="B106" s="325"/>
      <c r="C106" s="548" t="s">
        <v>37</v>
      </c>
      <c r="D106" s="556"/>
      <c r="E106" s="52" t="s">
        <v>180</v>
      </c>
      <c r="F106" s="22">
        <v>150700</v>
      </c>
      <c r="G106" s="22">
        <v>19000</v>
      </c>
      <c r="H106" s="22">
        <v>131000</v>
      </c>
      <c r="I106" s="53">
        <f t="shared" si="10"/>
        <v>150000</v>
      </c>
      <c r="J106" s="53">
        <v>250000</v>
      </c>
    </row>
    <row r="107" spans="1:10" ht="14.1" customHeight="1" x14ac:dyDescent="0.3">
      <c r="A107" s="38"/>
      <c r="B107" s="325"/>
      <c r="C107" s="33"/>
      <c r="D107" s="74" t="s">
        <v>481</v>
      </c>
      <c r="E107" s="52" t="s">
        <v>364</v>
      </c>
      <c r="F107" s="22">
        <v>60168</v>
      </c>
      <c r="G107" s="22">
        <v>11800</v>
      </c>
      <c r="H107" s="22">
        <v>88200</v>
      </c>
      <c r="I107" s="53">
        <f t="shared" si="10"/>
        <v>100000</v>
      </c>
      <c r="J107" s="53">
        <v>100000</v>
      </c>
    </row>
    <row r="108" spans="1:10" ht="14.1" customHeight="1" x14ac:dyDescent="0.3">
      <c r="A108" s="38"/>
      <c r="B108" s="325"/>
      <c r="C108" s="548" t="s">
        <v>75</v>
      </c>
      <c r="D108" s="556"/>
      <c r="E108" s="224" t="s">
        <v>181</v>
      </c>
      <c r="F108" s="369">
        <f>SUM(F109:F116)</f>
        <v>4436346.75</v>
      </c>
      <c r="G108" s="369">
        <f>SUM(G109:G116)</f>
        <v>1998809.6099999999</v>
      </c>
      <c r="H108" s="369">
        <f>SUM(H109:H116)</f>
        <v>2158190.39</v>
      </c>
      <c r="I108" s="369">
        <f t="shared" si="10"/>
        <v>4157000</v>
      </c>
      <c r="J108" s="369">
        <f t="shared" si="10"/>
        <v>6315190.3900000006</v>
      </c>
    </row>
    <row r="109" spans="1:10" ht="14.1" customHeight="1" x14ac:dyDescent="0.3">
      <c r="A109" s="38"/>
      <c r="B109" s="325"/>
      <c r="C109" s="33"/>
      <c r="D109" s="74" t="s">
        <v>38</v>
      </c>
      <c r="E109" s="52" t="s">
        <v>181</v>
      </c>
      <c r="F109" s="22">
        <v>931370</v>
      </c>
      <c r="G109" s="22">
        <v>330447</v>
      </c>
      <c r="H109" s="22">
        <v>493553</v>
      </c>
      <c r="I109" s="53">
        <f t="shared" si="10"/>
        <v>824000</v>
      </c>
      <c r="J109" s="53">
        <v>990000</v>
      </c>
    </row>
    <row r="110" spans="1:10" ht="14.1" customHeight="1" x14ac:dyDescent="0.3">
      <c r="A110" s="38"/>
      <c r="B110" s="325"/>
      <c r="C110" s="33"/>
      <c r="D110" s="325" t="s">
        <v>240</v>
      </c>
      <c r="E110" s="52" t="s">
        <v>263</v>
      </c>
      <c r="F110" s="22">
        <v>0</v>
      </c>
      <c r="G110" s="22">
        <v>52000</v>
      </c>
      <c r="H110" s="22">
        <v>98000</v>
      </c>
      <c r="I110" s="53">
        <f t="shared" si="10"/>
        <v>150000</v>
      </c>
      <c r="J110" s="53">
        <v>200000</v>
      </c>
    </row>
    <row r="111" spans="1:10" ht="14.1" customHeight="1" x14ac:dyDescent="0.3">
      <c r="A111" s="38"/>
      <c r="B111" s="325"/>
      <c r="C111" s="33"/>
      <c r="D111" s="74" t="s">
        <v>241</v>
      </c>
      <c r="E111" s="52" t="s">
        <v>264</v>
      </c>
      <c r="F111" s="22">
        <v>0</v>
      </c>
      <c r="G111" s="22">
        <v>0</v>
      </c>
      <c r="H111" s="22">
        <v>140000</v>
      </c>
      <c r="I111" s="53">
        <f t="shared" si="10"/>
        <v>140000</v>
      </c>
      <c r="J111" s="53">
        <v>140000</v>
      </c>
    </row>
    <row r="112" spans="1:10" ht="14.1" customHeight="1" x14ac:dyDescent="0.3">
      <c r="A112" s="38"/>
      <c r="B112" s="325"/>
      <c r="C112" s="33"/>
      <c r="D112" s="74" t="s">
        <v>327</v>
      </c>
      <c r="E112" s="52" t="s">
        <v>268</v>
      </c>
      <c r="F112" s="22">
        <v>150000</v>
      </c>
      <c r="G112" s="22">
        <v>0</v>
      </c>
      <c r="H112" s="22">
        <v>150000</v>
      </c>
      <c r="I112" s="53">
        <f t="shared" si="10"/>
        <v>150000</v>
      </c>
      <c r="J112" s="53">
        <v>150000</v>
      </c>
    </row>
    <row r="113" spans="1:11" ht="14.1" customHeight="1" x14ac:dyDescent="0.3">
      <c r="A113" s="38"/>
      <c r="B113" s="325"/>
      <c r="C113" s="33"/>
      <c r="D113" s="74" t="s">
        <v>242</v>
      </c>
      <c r="E113" s="52" t="s">
        <v>265</v>
      </c>
      <c r="F113" s="22">
        <v>954976.75</v>
      </c>
      <c r="G113" s="22">
        <v>1032212.61</v>
      </c>
      <c r="H113" s="22">
        <v>787.39</v>
      </c>
      <c r="I113" s="53">
        <f t="shared" si="10"/>
        <v>1033000</v>
      </c>
      <c r="J113" s="53">
        <v>1000000</v>
      </c>
    </row>
    <row r="114" spans="1:11" ht="14.1" customHeight="1" x14ac:dyDescent="0.3">
      <c r="A114" s="38"/>
      <c r="B114" s="325"/>
      <c r="C114" s="33"/>
      <c r="D114" s="74" t="s">
        <v>243</v>
      </c>
      <c r="E114" s="52" t="s">
        <v>266</v>
      </c>
      <c r="F114" s="22"/>
      <c r="G114" s="22">
        <v>0</v>
      </c>
      <c r="H114" s="22">
        <v>100000</v>
      </c>
      <c r="I114" s="53">
        <f t="shared" si="10"/>
        <v>100000</v>
      </c>
      <c r="J114" s="53">
        <v>100000</v>
      </c>
    </row>
    <row r="115" spans="1:11" ht="14.1" customHeight="1" x14ac:dyDescent="0.3">
      <c r="A115" s="38"/>
      <c r="B115" s="325"/>
      <c r="C115" s="33"/>
      <c r="D115" s="74" t="s">
        <v>244</v>
      </c>
      <c r="E115" s="52" t="s">
        <v>267</v>
      </c>
      <c r="F115" s="22">
        <v>400000</v>
      </c>
      <c r="G115" s="22">
        <v>396600</v>
      </c>
      <c r="H115" s="22">
        <v>13400</v>
      </c>
      <c r="I115" s="53">
        <f t="shared" si="10"/>
        <v>410000</v>
      </c>
      <c r="J115" s="53">
        <v>500000</v>
      </c>
    </row>
    <row r="116" spans="1:11" ht="14.1" customHeight="1" x14ac:dyDescent="0.3">
      <c r="A116" s="38"/>
      <c r="B116" s="325"/>
      <c r="C116" s="33"/>
      <c r="D116" s="325" t="s">
        <v>294</v>
      </c>
      <c r="E116" s="52" t="s">
        <v>269</v>
      </c>
      <c r="F116" s="22">
        <v>2000000</v>
      </c>
      <c r="G116" s="22">
        <v>187550</v>
      </c>
      <c r="H116" s="22">
        <v>1162450</v>
      </c>
      <c r="I116" s="53">
        <f t="shared" si="10"/>
        <v>1350000</v>
      </c>
      <c r="J116" s="53">
        <v>2000000</v>
      </c>
    </row>
    <row r="117" spans="1:11" ht="14.1" customHeight="1" x14ac:dyDescent="0.3">
      <c r="A117" s="38"/>
      <c r="B117" s="432"/>
      <c r="C117" s="33"/>
      <c r="D117" s="432" t="s">
        <v>459</v>
      </c>
      <c r="E117" s="424" t="s">
        <v>548</v>
      </c>
      <c r="F117" s="22">
        <v>0</v>
      </c>
      <c r="G117" s="22">
        <v>0</v>
      </c>
      <c r="H117" s="22">
        <v>35998.800000000003</v>
      </c>
      <c r="I117" s="53">
        <f t="shared" si="10"/>
        <v>35998.800000000003</v>
      </c>
      <c r="J117" s="434">
        <v>35998.800000000003</v>
      </c>
    </row>
    <row r="118" spans="1:11" ht="14.1" customHeight="1" x14ac:dyDescent="0.3">
      <c r="A118" s="38"/>
      <c r="B118" s="468"/>
      <c r="C118" s="33"/>
      <c r="D118" s="468" t="s">
        <v>487</v>
      </c>
      <c r="E118" s="424" t="s">
        <v>384</v>
      </c>
      <c r="F118" s="22">
        <v>0</v>
      </c>
      <c r="G118" s="22">
        <v>0</v>
      </c>
      <c r="H118" s="22">
        <v>0</v>
      </c>
      <c r="I118" s="53">
        <f t="shared" si="10"/>
        <v>0</v>
      </c>
      <c r="J118" s="434">
        <v>100000</v>
      </c>
    </row>
    <row r="119" spans="1:11" ht="14.1" customHeight="1" x14ac:dyDescent="0.3">
      <c r="A119" s="38"/>
      <c r="B119" s="468"/>
      <c r="C119" s="33"/>
      <c r="D119" s="468" t="s">
        <v>488</v>
      </c>
      <c r="E119" s="424" t="s">
        <v>387</v>
      </c>
      <c r="F119" s="22">
        <v>0</v>
      </c>
      <c r="G119" s="22">
        <v>0</v>
      </c>
      <c r="H119" s="22">
        <v>0</v>
      </c>
      <c r="I119" s="53">
        <f t="shared" si="10"/>
        <v>0</v>
      </c>
      <c r="J119" s="434">
        <v>100000</v>
      </c>
    </row>
    <row r="120" spans="1:11" ht="14.1" customHeight="1" x14ac:dyDescent="0.3">
      <c r="A120" s="38"/>
      <c r="B120" s="468"/>
      <c r="C120" s="33"/>
      <c r="D120" s="468" t="s">
        <v>489</v>
      </c>
      <c r="E120" s="424" t="s">
        <v>356</v>
      </c>
      <c r="F120" s="22">
        <v>0</v>
      </c>
      <c r="G120" s="22">
        <v>0</v>
      </c>
      <c r="H120" s="22">
        <v>0</v>
      </c>
      <c r="I120" s="53">
        <f t="shared" si="10"/>
        <v>0</v>
      </c>
      <c r="J120" s="434">
        <v>50000</v>
      </c>
    </row>
    <row r="121" spans="1:11" ht="14.1" customHeight="1" x14ac:dyDescent="0.3">
      <c r="A121" s="38"/>
      <c r="B121" s="456"/>
      <c r="C121" s="74" t="s">
        <v>479</v>
      </c>
      <c r="D121" s="456"/>
      <c r="E121" s="424" t="s">
        <v>181</v>
      </c>
      <c r="F121" s="22">
        <v>1638015</v>
      </c>
      <c r="G121" s="22">
        <v>0</v>
      </c>
      <c r="H121" s="22">
        <v>0</v>
      </c>
      <c r="I121" s="53">
        <v>0</v>
      </c>
      <c r="J121" s="434">
        <v>0</v>
      </c>
    </row>
    <row r="122" spans="1:11" ht="14.1" customHeight="1" x14ac:dyDescent="0.3">
      <c r="A122" s="38"/>
      <c r="B122" s="569" t="s">
        <v>88</v>
      </c>
      <c r="C122" s="569"/>
      <c r="D122" s="570"/>
      <c r="E122" s="332"/>
      <c r="F122" s="37">
        <f>SUM(F115,F113,F109,F107,F106,F102,F90,F89,F88,F86,F85,F78,F77,F76,F75,F72,F70,F68,F66,F64,F62,F58,F56,F54,F52,F40,F39,F38,F37,F36,F116,F121,F112,F82,F59,F41)</f>
        <v>13528913.369999999</v>
      </c>
      <c r="G122" s="37">
        <f>SUM(G115,G113,G109,G107,G106,G102,G90,G89,G86,G85,G77,G76,G75,G72,G70,G69,G68,G66,G64,G62,G58,G53,G52,G41,G40,G39,G37,G36,G116,G59,G82,G88,G110,)</f>
        <v>6502932.75</v>
      </c>
      <c r="H122" s="37">
        <f>SUM(H116,H115,H114,H112,H111,H110,H109,H107,H106,H105,H104,H103,H102,H101,H90,H89,H88,H86,H85,H82,H81,H80,H79,H78,H77,H76,H75,H73,H72,H70,H69,H68,H66,H64,H63,H62,H60,H59,H58,H56,H55,H54,H53,H52,H41,H40,H39,H38,H37,H36,H117)</f>
        <v>6404098.6599999992</v>
      </c>
      <c r="I122" s="37">
        <f>SUM(I113,I116,I115,I114,I112,I111,I110,I109,I107,I106,I105,I104,I103,I102,I101,I90,I89,I88,I86,I85,I82,I81,I80,I79,I78,I77,I76,I75,I73,I72,I70,I69,I68,I66,I64,I63,I62,I60,I59,I58,I56,I55,I54,I53,I52,I41,I40,I39,I38,I37,I36,I117)</f>
        <v>12907818.800000001</v>
      </c>
      <c r="J122" s="214">
        <f>SUM(J83,J36,J37,J38,J39,J40,J41,J52,J53,J54,J55,J56,J58,J59,J60,J61,J62,J63,J64,J66,J68,J69,J70,J72,J75,J76,J77,J78,J79,J80,J81,J82,J85,J86,J88,J89,J101,J102,J103,J104,J105,J106,J107,J109,J110,J111,J112,J113,J114,J115,J116,J117,J118,J119,J120)</f>
        <v>15077090.950000001</v>
      </c>
      <c r="K122" s="476"/>
    </row>
    <row r="123" spans="1:11" ht="14.1" customHeight="1" x14ac:dyDescent="0.3">
      <c r="A123" s="571" t="s">
        <v>15</v>
      </c>
      <c r="B123" s="569"/>
      <c r="C123" s="569"/>
      <c r="D123" s="570"/>
      <c r="E123" s="332"/>
      <c r="F123" s="369">
        <f>SUM(F100,F87,F84,F74,F71,F67,F65,F57,F51,F35)</f>
        <v>11727689</v>
      </c>
      <c r="G123" s="37"/>
      <c r="H123" s="37"/>
      <c r="I123" s="49"/>
      <c r="J123" s="37"/>
    </row>
    <row r="124" spans="1:11" ht="14.1" customHeight="1" x14ac:dyDescent="0.3">
      <c r="A124" s="38"/>
      <c r="B124" s="549" t="s">
        <v>86</v>
      </c>
      <c r="C124" s="549"/>
      <c r="D124" s="556"/>
      <c r="E124" s="52" t="s">
        <v>182</v>
      </c>
      <c r="F124" s="53"/>
      <c r="G124" s="53"/>
      <c r="H124" s="53"/>
      <c r="I124" s="53"/>
      <c r="J124" s="53"/>
    </row>
    <row r="125" spans="1:11" ht="14.1" customHeight="1" x14ac:dyDescent="0.3">
      <c r="A125" s="38"/>
      <c r="B125" s="465"/>
      <c r="C125" s="465"/>
      <c r="D125" s="467" t="s">
        <v>484</v>
      </c>
      <c r="E125" s="424"/>
      <c r="F125" s="320">
        <v>0</v>
      </c>
      <c r="G125" s="53">
        <v>649000</v>
      </c>
      <c r="H125" s="53">
        <v>1000</v>
      </c>
      <c r="I125" s="53">
        <f>SUM(G125:H125)</f>
        <v>650000</v>
      </c>
      <c r="J125" s="53">
        <v>0</v>
      </c>
    </row>
    <row r="126" spans="1:11" ht="14.1" customHeight="1" x14ac:dyDescent="0.3">
      <c r="A126" s="38"/>
      <c r="B126" s="327"/>
      <c r="C126" s="325" t="s">
        <v>217</v>
      </c>
      <c r="D126" s="326"/>
      <c r="E126" s="52" t="s">
        <v>190</v>
      </c>
      <c r="F126" s="348">
        <v>0</v>
      </c>
      <c r="G126" s="53">
        <v>0</v>
      </c>
      <c r="H126" s="53">
        <v>0</v>
      </c>
      <c r="I126" s="53">
        <f t="shared" ref="I126:I147" si="11">SUM(G126:H126)</f>
        <v>0</v>
      </c>
      <c r="J126" s="180">
        <v>0</v>
      </c>
    </row>
    <row r="127" spans="1:11" ht="14.1" customHeight="1" x14ac:dyDescent="0.3">
      <c r="A127" s="38"/>
      <c r="B127" s="465"/>
      <c r="C127" s="464"/>
      <c r="D127" s="464" t="s">
        <v>483</v>
      </c>
      <c r="E127" s="424" t="s">
        <v>190</v>
      </c>
      <c r="F127" s="348">
        <v>0</v>
      </c>
      <c r="G127" s="53">
        <v>0</v>
      </c>
      <c r="H127" s="53">
        <v>12000</v>
      </c>
      <c r="I127" s="320">
        <f t="shared" ref="I127:I132" si="12">SUM(G127:H127)</f>
        <v>12000</v>
      </c>
      <c r="J127" s="180"/>
    </row>
    <row r="128" spans="1:11" ht="14.1" customHeight="1" x14ac:dyDescent="0.3">
      <c r="A128" s="38"/>
      <c r="B128" s="429"/>
      <c r="C128" s="428"/>
      <c r="D128" s="429" t="s">
        <v>450</v>
      </c>
      <c r="E128" s="439" t="s">
        <v>296</v>
      </c>
      <c r="F128" s="348">
        <v>0</v>
      </c>
      <c r="G128" s="53">
        <v>61950</v>
      </c>
      <c r="H128" s="53">
        <v>50</v>
      </c>
      <c r="I128" s="320">
        <f t="shared" si="12"/>
        <v>62000</v>
      </c>
      <c r="J128" s="53">
        <v>0</v>
      </c>
    </row>
    <row r="129" spans="1:13" ht="14.1" customHeight="1" x14ac:dyDescent="0.3">
      <c r="A129" s="38"/>
      <c r="B129" s="327"/>
      <c r="C129" s="325"/>
      <c r="D129" s="325" t="s">
        <v>349</v>
      </c>
      <c r="E129" s="52" t="s">
        <v>270</v>
      </c>
      <c r="F129" s="348">
        <v>48478</v>
      </c>
      <c r="G129" s="53">
        <v>0</v>
      </c>
      <c r="H129" s="53">
        <v>0</v>
      </c>
      <c r="I129" s="48">
        <f t="shared" si="12"/>
        <v>0</v>
      </c>
      <c r="J129" s="53">
        <v>0</v>
      </c>
    </row>
    <row r="130" spans="1:13" ht="14.1" customHeight="1" x14ac:dyDescent="0.3">
      <c r="A130" s="38"/>
      <c r="B130" s="327"/>
      <c r="C130" s="325"/>
      <c r="D130" s="325" t="s">
        <v>350</v>
      </c>
      <c r="E130" s="52" t="s">
        <v>295</v>
      </c>
      <c r="F130" s="348">
        <v>55000</v>
      </c>
      <c r="G130" s="53">
        <v>0</v>
      </c>
      <c r="H130" s="53">
        <v>0</v>
      </c>
      <c r="I130" s="48">
        <f t="shared" si="12"/>
        <v>0</v>
      </c>
      <c r="J130" s="53">
        <v>0</v>
      </c>
    </row>
    <row r="131" spans="1:13" ht="14.1" customHeight="1" x14ac:dyDescent="0.3">
      <c r="A131" s="38"/>
      <c r="B131" s="327"/>
      <c r="C131" s="325"/>
      <c r="D131" s="330" t="s">
        <v>351</v>
      </c>
      <c r="E131" s="52" t="s">
        <v>371</v>
      </c>
      <c r="F131" s="35">
        <v>15000</v>
      </c>
      <c r="G131" s="35">
        <v>0</v>
      </c>
      <c r="H131" s="53">
        <v>0</v>
      </c>
      <c r="I131" s="48">
        <f t="shared" si="12"/>
        <v>0</v>
      </c>
      <c r="J131" s="53">
        <v>0</v>
      </c>
    </row>
    <row r="132" spans="1:13" ht="14.1" customHeight="1" x14ac:dyDescent="0.3">
      <c r="A132" s="38"/>
      <c r="B132" s="327"/>
      <c r="C132" s="325"/>
      <c r="D132" s="330" t="s">
        <v>348</v>
      </c>
      <c r="E132" s="52" t="s">
        <v>298</v>
      </c>
      <c r="F132" s="35">
        <v>13663</v>
      </c>
      <c r="G132" s="35">
        <v>0</v>
      </c>
      <c r="H132" s="35">
        <v>0</v>
      </c>
      <c r="I132" s="53">
        <f t="shared" si="12"/>
        <v>0</v>
      </c>
      <c r="J132" s="53">
        <v>0</v>
      </c>
    </row>
    <row r="133" spans="1:13" ht="11.85" customHeight="1" x14ac:dyDescent="0.3">
      <c r="A133" s="54"/>
      <c r="B133" s="329"/>
      <c r="C133" s="328"/>
      <c r="D133" s="328"/>
      <c r="E133" s="183"/>
      <c r="F133" s="317"/>
      <c r="G133" s="318"/>
      <c r="H133" s="318"/>
      <c r="I133" s="318"/>
      <c r="J133" s="318"/>
    </row>
    <row r="134" spans="1:13" ht="11.85" customHeight="1" x14ac:dyDescent="0.3">
      <c r="A134" s="36"/>
      <c r="B134" s="327"/>
      <c r="C134" s="325"/>
      <c r="D134" s="325"/>
      <c r="E134" s="159"/>
      <c r="F134" s="319"/>
      <c r="G134" s="320"/>
      <c r="H134" s="320"/>
      <c r="I134" s="320"/>
      <c r="J134" s="320"/>
    </row>
    <row r="135" spans="1:13" ht="11.85" customHeight="1" x14ac:dyDescent="0.3">
      <c r="A135" s="36"/>
      <c r="B135" s="327"/>
      <c r="C135" s="325"/>
      <c r="D135" s="325"/>
      <c r="E135" s="159"/>
      <c r="F135" s="319" t="s">
        <v>57</v>
      </c>
      <c r="G135" s="320"/>
      <c r="H135" s="320"/>
      <c r="I135" s="320"/>
      <c r="J135" s="320"/>
    </row>
    <row r="136" spans="1:13" ht="11.85" customHeight="1" x14ac:dyDescent="0.3">
      <c r="A136" s="36"/>
      <c r="B136" s="327"/>
      <c r="C136" s="325"/>
      <c r="D136" s="325"/>
      <c r="E136" s="159"/>
      <c r="F136" s="319"/>
      <c r="G136" s="320"/>
      <c r="H136" s="320"/>
      <c r="I136" s="320"/>
      <c r="J136" s="320"/>
    </row>
    <row r="137" spans="1:13" ht="11.85" customHeight="1" thickBot="1" x14ac:dyDescent="0.35">
      <c r="A137" s="550" t="s">
        <v>61</v>
      </c>
      <c r="B137" s="551"/>
      <c r="C137" s="551"/>
      <c r="D137" s="551"/>
      <c r="E137" s="321"/>
      <c r="F137" s="322"/>
      <c r="G137" s="323"/>
      <c r="H137" s="323"/>
      <c r="I137" s="323"/>
      <c r="J137" s="324" t="s">
        <v>352</v>
      </c>
    </row>
    <row r="138" spans="1:13" ht="12" customHeight="1" thickBot="1" x14ac:dyDescent="0.35">
      <c r="A138" s="25"/>
      <c r="B138" s="311"/>
      <c r="C138" s="311"/>
      <c r="D138" s="311"/>
      <c r="E138" s="27"/>
      <c r="F138" s="313"/>
      <c r="G138" s="554" t="s">
        <v>20</v>
      </c>
      <c r="H138" s="554"/>
      <c r="I138" s="554"/>
      <c r="J138" s="557" t="s">
        <v>25</v>
      </c>
    </row>
    <row r="139" spans="1:13" ht="12" customHeight="1" x14ac:dyDescent="0.3">
      <c r="A139" s="315"/>
      <c r="B139" s="316"/>
      <c r="C139" s="316"/>
      <c r="D139" s="316"/>
      <c r="E139" s="559" t="s">
        <v>17</v>
      </c>
      <c r="F139" s="314" t="s">
        <v>18</v>
      </c>
      <c r="G139" s="314" t="s">
        <v>21</v>
      </c>
      <c r="H139" s="314" t="s">
        <v>22</v>
      </c>
      <c r="I139" s="558" t="s">
        <v>23</v>
      </c>
      <c r="J139" s="558"/>
    </row>
    <row r="140" spans="1:13" ht="12" customHeight="1" x14ac:dyDescent="0.3">
      <c r="A140" s="560" t="s">
        <v>1</v>
      </c>
      <c r="B140" s="561"/>
      <c r="C140" s="561"/>
      <c r="D140" s="561"/>
      <c r="E140" s="559"/>
      <c r="F140" s="314" t="s">
        <v>19</v>
      </c>
      <c r="G140" s="314" t="s">
        <v>19</v>
      </c>
      <c r="H140" s="314" t="s">
        <v>24</v>
      </c>
      <c r="I140" s="558"/>
      <c r="J140" s="314" t="s">
        <v>26</v>
      </c>
    </row>
    <row r="141" spans="1:13" ht="12" customHeight="1" thickBot="1" x14ac:dyDescent="0.35">
      <c r="A141" s="552">
        <v>1</v>
      </c>
      <c r="B141" s="553"/>
      <c r="C141" s="553"/>
      <c r="D141" s="553"/>
      <c r="E141" s="28">
        <v>2</v>
      </c>
      <c r="F141" s="28">
        <v>3</v>
      </c>
      <c r="G141" s="28">
        <v>4</v>
      </c>
      <c r="H141" s="28">
        <v>5</v>
      </c>
      <c r="I141" s="28">
        <v>6</v>
      </c>
      <c r="J141" s="28"/>
      <c r="M141" s="31" t="s">
        <v>54</v>
      </c>
    </row>
    <row r="142" spans="1:13" ht="11.85" customHeight="1" x14ac:dyDescent="0.3">
      <c r="A142" s="38"/>
      <c r="B142" s="66"/>
      <c r="C142" s="562" t="s">
        <v>111</v>
      </c>
      <c r="D142" s="563"/>
      <c r="E142" s="224" t="s">
        <v>183</v>
      </c>
      <c r="F142" s="53"/>
      <c r="G142" s="53"/>
      <c r="H142" s="53"/>
      <c r="I142" s="53"/>
      <c r="J142" s="180"/>
    </row>
    <row r="143" spans="1:13" ht="11.85" customHeight="1" x14ac:dyDescent="0.3">
      <c r="A143" s="38"/>
      <c r="B143" s="465"/>
      <c r="C143" s="466"/>
      <c r="D143" s="466" t="s">
        <v>482</v>
      </c>
      <c r="E143" s="424" t="s">
        <v>531</v>
      </c>
      <c r="F143" s="53">
        <v>0</v>
      </c>
      <c r="G143" s="53">
        <v>0</v>
      </c>
      <c r="H143" s="53">
        <v>60000</v>
      </c>
      <c r="I143" s="53">
        <f>SUM(G143:H143)</f>
        <v>60000</v>
      </c>
      <c r="J143" s="53">
        <v>0</v>
      </c>
    </row>
    <row r="144" spans="1:13" ht="11.85" customHeight="1" x14ac:dyDescent="0.3">
      <c r="A144" s="38"/>
      <c r="B144" s="465"/>
      <c r="C144" s="466"/>
      <c r="D144" s="471" t="s">
        <v>490</v>
      </c>
      <c r="E144" s="424" t="s">
        <v>297</v>
      </c>
      <c r="F144" s="53">
        <v>0</v>
      </c>
      <c r="G144" s="53">
        <v>0</v>
      </c>
      <c r="H144" s="53">
        <v>50000</v>
      </c>
      <c r="I144" s="53">
        <f>SUM(G144:H144)</f>
        <v>50000</v>
      </c>
      <c r="J144" s="53">
        <v>35000</v>
      </c>
    </row>
    <row r="145" spans="1:10" ht="11.85" customHeight="1" x14ac:dyDescent="0.3">
      <c r="A145" s="38"/>
      <c r="B145" s="465"/>
      <c r="C145" s="466"/>
      <c r="D145" s="466" t="s">
        <v>39</v>
      </c>
      <c r="E145" s="424" t="s">
        <v>271</v>
      </c>
      <c r="F145" s="53">
        <v>0</v>
      </c>
      <c r="G145" s="53">
        <v>0</v>
      </c>
      <c r="H145" s="53">
        <v>45000</v>
      </c>
      <c r="I145" s="53">
        <f>SUM(G145:H145)</f>
        <v>45000</v>
      </c>
      <c r="J145" s="53">
        <v>70000</v>
      </c>
    </row>
    <row r="146" spans="1:10" ht="11.85" customHeight="1" x14ac:dyDescent="0.3">
      <c r="A146" s="38"/>
      <c r="B146" s="385"/>
      <c r="C146" s="384"/>
      <c r="D146" s="138" t="s">
        <v>40</v>
      </c>
      <c r="E146" s="439" t="s">
        <v>272</v>
      </c>
      <c r="F146" s="65">
        <v>9990</v>
      </c>
      <c r="G146" s="65">
        <v>15960</v>
      </c>
      <c r="H146" s="65">
        <v>40</v>
      </c>
      <c r="I146" s="53">
        <f t="shared" si="11"/>
        <v>16000</v>
      </c>
      <c r="J146" s="53">
        <v>0</v>
      </c>
    </row>
    <row r="147" spans="1:10" ht="11.85" customHeight="1" x14ac:dyDescent="0.3">
      <c r="A147" s="38"/>
      <c r="B147" s="154"/>
      <c r="C147" s="156"/>
      <c r="D147" s="157" t="s">
        <v>451</v>
      </c>
      <c r="E147" s="439" t="s">
        <v>372</v>
      </c>
      <c r="F147" s="65">
        <v>14000</v>
      </c>
      <c r="G147" s="65">
        <v>0</v>
      </c>
      <c r="H147" s="65">
        <v>0</v>
      </c>
      <c r="I147" s="53">
        <f t="shared" si="11"/>
        <v>0</v>
      </c>
      <c r="J147" s="53">
        <v>0</v>
      </c>
    </row>
    <row r="148" spans="1:10" ht="11.85" customHeight="1" x14ac:dyDescent="0.3">
      <c r="A148" s="38"/>
      <c r="B148" s="569" t="s">
        <v>89</v>
      </c>
      <c r="C148" s="569"/>
      <c r="D148" s="570"/>
      <c r="E148" s="86"/>
      <c r="F148" s="37">
        <f>SUM(F147,F146,)</f>
        <v>23990</v>
      </c>
      <c r="G148" s="37">
        <f>SUM(G132,G128,G146,G125)</f>
        <v>726910</v>
      </c>
      <c r="H148" s="37">
        <f>SUM(H147,H146,H145,H144,H143,H132,H131,H130,H129,H128,H127,H126,H125)</f>
        <v>168090</v>
      </c>
      <c r="I148" s="37">
        <f>SUM(I147,I146,I145,I144,I143,I132,I131,I130,I129,I128,I127,I126,I125)</f>
        <v>895000</v>
      </c>
      <c r="J148" s="37">
        <f>SUM(J126:J147)</f>
        <v>105000</v>
      </c>
    </row>
    <row r="149" spans="1:10" ht="14.25" customHeight="1" thickBot="1" x14ac:dyDescent="0.35">
      <c r="A149" s="584" t="s">
        <v>16</v>
      </c>
      <c r="B149" s="585"/>
      <c r="C149" s="585"/>
      <c r="D149" s="586"/>
      <c r="E149" s="30"/>
      <c r="F149" s="152">
        <f>SUM(F148,F122,F33)</f>
        <v>17602843.369999997</v>
      </c>
      <c r="G149" s="152">
        <f>SUM(G148,G122,G33)</f>
        <v>9362054.8499999996</v>
      </c>
      <c r="H149" s="152">
        <f>SUM(H148,H122,H33)</f>
        <v>8773511.5599999987</v>
      </c>
      <c r="I149" s="152">
        <f>SUM(I148,I122,I33)</f>
        <v>18136353.800000001</v>
      </c>
      <c r="J149" s="152">
        <f>SUM(J148,J122,J33)</f>
        <v>19911139.950000003</v>
      </c>
    </row>
    <row r="150" spans="1:10" ht="11.85" customHeight="1" thickTop="1" x14ac:dyDescent="0.3">
      <c r="A150" s="54"/>
      <c r="B150" s="55"/>
      <c r="C150" s="55"/>
      <c r="D150" s="55"/>
      <c r="E150" s="29"/>
      <c r="F150" s="56"/>
      <c r="G150" s="56"/>
      <c r="H150" s="56"/>
      <c r="I150" s="56"/>
      <c r="J150" s="56"/>
    </row>
    <row r="151" spans="1:10" ht="11.85" customHeight="1" x14ac:dyDescent="0.3">
      <c r="E151" s="90"/>
    </row>
    <row r="152" spans="1:10" ht="11.85" customHeight="1" x14ac:dyDescent="0.3">
      <c r="A152" s="31" t="s">
        <v>28</v>
      </c>
      <c r="E152" s="24" t="s">
        <v>30</v>
      </c>
      <c r="H152" s="40" t="s">
        <v>31</v>
      </c>
    </row>
    <row r="153" spans="1:10" ht="11.85" customHeight="1" x14ac:dyDescent="0.3"/>
    <row r="154" spans="1:10" ht="11.85" customHeight="1" x14ac:dyDescent="0.3">
      <c r="B154" s="360"/>
      <c r="C154" s="360" t="s">
        <v>33</v>
      </c>
      <c r="D154" s="360"/>
      <c r="E154" s="360"/>
      <c r="F154" s="360" t="s">
        <v>32</v>
      </c>
      <c r="G154" s="360"/>
      <c r="H154" s="361"/>
      <c r="I154" s="360" t="s">
        <v>33</v>
      </c>
      <c r="J154" s="361"/>
    </row>
    <row r="155" spans="1:10" ht="11.85" customHeight="1" x14ac:dyDescent="0.3">
      <c r="C155" s="223" t="s">
        <v>475</v>
      </c>
      <c r="F155" s="223" t="s">
        <v>260</v>
      </c>
      <c r="G155" s="31"/>
      <c r="I155" s="223" t="s">
        <v>475</v>
      </c>
    </row>
  </sheetData>
  <mergeCells count="81">
    <mergeCell ref="J96:J97"/>
    <mergeCell ref="E97:E98"/>
    <mergeCell ref="I97:I98"/>
    <mergeCell ref="B33:D33"/>
    <mergeCell ref="B35:D35"/>
    <mergeCell ref="C39:D39"/>
    <mergeCell ref="C40:D40"/>
    <mergeCell ref="C36:D36"/>
    <mergeCell ref="C37:D37"/>
    <mergeCell ref="C38:D38"/>
    <mergeCell ref="J47:J48"/>
    <mergeCell ref="E48:E49"/>
    <mergeCell ref="I48:I49"/>
    <mergeCell ref="B51:D51"/>
    <mergeCell ref="A49:D49"/>
    <mergeCell ref="A50:D50"/>
    <mergeCell ref="B124:D124"/>
    <mergeCell ref="B148:D148"/>
    <mergeCell ref="C101:D101"/>
    <mergeCell ref="A149:D149"/>
    <mergeCell ref="C108:D108"/>
    <mergeCell ref="C106:D106"/>
    <mergeCell ref="C142:D142"/>
    <mergeCell ref="C105:D105"/>
    <mergeCell ref="C58:D58"/>
    <mergeCell ref="C62:D62"/>
    <mergeCell ref="C66:D66"/>
    <mergeCell ref="C102:D102"/>
    <mergeCell ref="B65:D65"/>
    <mergeCell ref="B67:D67"/>
    <mergeCell ref="C76:D76"/>
    <mergeCell ref="B71:D71"/>
    <mergeCell ref="B74:D74"/>
    <mergeCell ref="B84:D84"/>
    <mergeCell ref="C70:D70"/>
    <mergeCell ref="C89:D89"/>
    <mergeCell ref="B100:D100"/>
    <mergeCell ref="A3:J3"/>
    <mergeCell ref="A4:D4"/>
    <mergeCell ref="G5:I5"/>
    <mergeCell ref="J5:J6"/>
    <mergeCell ref="E6:E7"/>
    <mergeCell ref="I6:I7"/>
    <mergeCell ref="A6:D7"/>
    <mergeCell ref="A8:D8"/>
    <mergeCell ref="A9:D9"/>
    <mergeCell ref="B10:D10"/>
    <mergeCell ref="C11:D11"/>
    <mergeCell ref="B12:D12"/>
    <mergeCell ref="I139:I140"/>
    <mergeCell ref="A140:D140"/>
    <mergeCell ref="C13:D13"/>
    <mergeCell ref="C104:D104"/>
    <mergeCell ref="C72:D72"/>
    <mergeCell ref="C73:D73"/>
    <mergeCell ref="C75:D75"/>
    <mergeCell ref="B87:D87"/>
    <mergeCell ref="C85:D85"/>
    <mergeCell ref="C103:D103"/>
    <mergeCell ref="C88:D88"/>
    <mergeCell ref="A99:D99"/>
    <mergeCell ref="A98:D98"/>
    <mergeCell ref="G47:I47"/>
    <mergeCell ref="B122:D122"/>
    <mergeCell ref="A123:D123"/>
    <mergeCell ref="A2:J2"/>
    <mergeCell ref="A46:D46"/>
    <mergeCell ref="A95:D95"/>
    <mergeCell ref="A137:D137"/>
    <mergeCell ref="A141:D141"/>
    <mergeCell ref="G138:I138"/>
    <mergeCell ref="C52:D52"/>
    <mergeCell ref="C53:D53"/>
    <mergeCell ref="B57:D57"/>
    <mergeCell ref="C54:D54"/>
    <mergeCell ref="C56:D56"/>
    <mergeCell ref="C68:D68"/>
    <mergeCell ref="C55:D55"/>
    <mergeCell ref="G96:I96"/>
    <mergeCell ref="J138:J139"/>
    <mergeCell ref="E139:E140"/>
  </mergeCells>
  <pageMargins left="1.94" right="0.39370078740157483" top="0.11811023622047245" bottom="3.937007874015748E-2" header="0" footer="0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2:J80"/>
  <sheetViews>
    <sheetView topLeftCell="A47" workbookViewId="0">
      <selection activeCell="M61" sqref="M61"/>
    </sheetView>
  </sheetViews>
  <sheetFormatPr defaultColWidth="9.109375" defaultRowHeight="14.1" customHeight="1" x14ac:dyDescent="0.3"/>
  <cols>
    <col min="1" max="1" width="4.33203125" style="39" customWidth="1"/>
    <col min="2" max="2" width="3.6640625" style="39" customWidth="1"/>
    <col min="3" max="3" width="3.44140625" style="39" customWidth="1"/>
    <col min="4" max="4" width="38.6640625" style="39" customWidth="1"/>
    <col min="5" max="5" width="17.109375" style="39" customWidth="1"/>
    <col min="6" max="6" width="16.33203125" style="39" customWidth="1"/>
    <col min="7" max="8" width="15.5546875" style="39" customWidth="1"/>
    <col min="9" max="9" width="15.6640625" style="39" customWidth="1"/>
    <col min="10" max="10" width="16" style="39" customWidth="1"/>
    <col min="11" max="16384" width="9.109375" style="39"/>
  </cols>
  <sheetData>
    <row r="2" spans="1:10" s="334" customFormat="1" ht="14.1" customHeight="1" x14ac:dyDescent="0.3">
      <c r="A2" s="334" t="s">
        <v>0</v>
      </c>
      <c r="J2" s="343" t="s">
        <v>27</v>
      </c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14.1" customHeight="1" thickBot="1" x14ac:dyDescent="0.35">
      <c r="A6" s="39" t="s">
        <v>70</v>
      </c>
    </row>
    <row r="7" spans="1:10" ht="14.1" customHeight="1" thickBot="1" x14ac:dyDescent="0.35">
      <c r="A7" s="25"/>
      <c r="B7" s="26"/>
      <c r="C7" s="26"/>
      <c r="D7" s="26"/>
      <c r="E7" s="27"/>
      <c r="F7" s="279"/>
      <c r="G7" s="554" t="s">
        <v>20</v>
      </c>
      <c r="H7" s="554"/>
      <c r="I7" s="554"/>
      <c r="J7" s="557" t="s">
        <v>25</v>
      </c>
    </row>
    <row r="8" spans="1:10" ht="14.1" customHeight="1" x14ac:dyDescent="0.3">
      <c r="A8" s="579" t="s">
        <v>1</v>
      </c>
      <c r="B8" s="580"/>
      <c r="C8" s="580"/>
      <c r="D8" s="576"/>
      <c r="E8" s="620" t="s">
        <v>17</v>
      </c>
      <c r="F8" s="280" t="s">
        <v>18</v>
      </c>
      <c r="G8" s="577" t="s">
        <v>19</v>
      </c>
      <c r="H8" s="577" t="s">
        <v>24</v>
      </c>
      <c r="I8" s="577" t="s">
        <v>23</v>
      </c>
      <c r="J8" s="558"/>
    </row>
    <row r="9" spans="1:10" ht="14.1" customHeight="1" thickBot="1" x14ac:dyDescent="0.35">
      <c r="A9" s="623"/>
      <c r="B9" s="624"/>
      <c r="C9" s="624"/>
      <c r="D9" s="625"/>
      <c r="E9" s="621"/>
      <c r="F9" s="292" t="s">
        <v>19</v>
      </c>
      <c r="G9" s="622"/>
      <c r="H9" s="622"/>
      <c r="I9" s="622"/>
      <c r="J9" s="292" t="s">
        <v>26</v>
      </c>
    </row>
    <row r="10" spans="1:10" ht="14.1" customHeight="1" x14ac:dyDescent="0.3">
      <c r="A10" s="617"/>
      <c r="B10" s="618"/>
      <c r="C10" s="618"/>
      <c r="D10" s="619"/>
      <c r="E10" s="290"/>
      <c r="F10" s="290"/>
      <c r="G10" s="290"/>
      <c r="H10" s="290"/>
      <c r="I10" s="290"/>
      <c r="J10" s="290"/>
    </row>
    <row r="11" spans="1:10" ht="14.1" customHeight="1" x14ac:dyDescent="0.3">
      <c r="A11" s="571" t="s">
        <v>62</v>
      </c>
      <c r="B11" s="569"/>
      <c r="C11" s="569"/>
      <c r="D11" s="570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49" t="s">
        <v>2</v>
      </c>
      <c r="C12" s="549"/>
      <c r="D12" s="556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49" t="s">
        <v>3</v>
      </c>
      <c r="D13" s="556"/>
      <c r="E13" s="130" t="s">
        <v>78</v>
      </c>
      <c r="F13" s="22">
        <v>1662624</v>
      </c>
      <c r="G13" s="22">
        <v>907296</v>
      </c>
      <c r="H13" s="22">
        <v>907296</v>
      </c>
      <c r="I13" s="22">
        <f t="shared" ref="I13:I26" si="0">SUM(G13:H13)</f>
        <v>1814592</v>
      </c>
      <c r="J13" s="22">
        <v>1934916</v>
      </c>
    </row>
    <row r="14" spans="1:10" ht="14.1" customHeight="1" x14ac:dyDescent="0.3">
      <c r="A14" s="32"/>
      <c r="B14" s="549" t="s">
        <v>4</v>
      </c>
      <c r="C14" s="549"/>
      <c r="D14" s="556"/>
      <c r="E14" s="52" t="s">
        <v>161</v>
      </c>
      <c r="F14" s="367">
        <f>SUM(F16:F24)</f>
        <v>482104</v>
      </c>
      <c r="G14" s="367">
        <f t="shared" ref="G14:H14" si="1">SUM(G16:G24)</f>
        <v>254716</v>
      </c>
      <c r="H14" s="367">
        <f t="shared" si="1"/>
        <v>248716</v>
      </c>
      <c r="I14" s="367">
        <f t="shared" si="0"/>
        <v>503432</v>
      </c>
      <c r="J14" s="367"/>
    </row>
    <row r="15" spans="1:10" ht="14.1" customHeight="1" x14ac:dyDescent="0.3">
      <c r="A15" s="32"/>
      <c r="B15" s="31"/>
      <c r="C15" s="549" t="s">
        <v>5</v>
      </c>
      <c r="D15" s="556"/>
      <c r="E15" s="246" t="s">
        <v>79</v>
      </c>
      <c r="F15" s="22">
        <v>144000</v>
      </c>
      <c r="G15" s="22">
        <v>72000</v>
      </c>
      <c r="H15" s="22">
        <v>72000</v>
      </c>
      <c r="I15" s="22">
        <f t="shared" si="0"/>
        <v>144000</v>
      </c>
      <c r="J15" s="22">
        <v>168000</v>
      </c>
    </row>
    <row r="16" spans="1:10" ht="14.1" customHeight="1" x14ac:dyDescent="0.3">
      <c r="A16" s="32"/>
      <c r="B16" s="31"/>
      <c r="C16" s="549" t="s">
        <v>130</v>
      </c>
      <c r="D16" s="556"/>
      <c r="E16" s="246" t="s">
        <v>145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4.1" customHeight="1" x14ac:dyDescent="0.3">
      <c r="A17" s="32"/>
      <c r="B17" s="31"/>
      <c r="C17" s="549" t="s">
        <v>131</v>
      </c>
      <c r="D17" s="556"/>
      <c r="E17" s="246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67500</v>
      </c>
    </row>
    <row r="18" spans="1:10" ht="14.1" customHeight="1" x14ac:dyDescent="0.3">
      <c r="A18" s="32"/>
      <c r="B18" s="31"/>
      <c r="C18" s="549" t="s">
        <v>132</v>
      </c>
      <c r="D18" s="556"/>
      <c r="E18" s="246" t="s">
        <v>147</v>
      </c>
      <c r="F18" s="22">
        <v>30000</v>
      </c>
      <c r="G18" s="22">
        <v>36000</v>
      </c>
      <c r="H18" s="22">
        <v>0</v>
      </c>
      <c r="I18" s="22">
        <f t="shared" si="0"/>
        <v>36000</v>
      </c>
      <c r="J18" s="22">
        <v>42000</v>
      </c>
    </row>
    <row r="19" spans="1:10" ht="14.1" customHeight="1" x14ac:dyDescent="0.3">
      <c r="A19" s="32"/>
      <c r="B19" s="31"/>
      <c r="C19" s="549" t="s">
        <v>135</v>
      </c>
      <c r="D19" s="556"/>
      <c r="E19" s="246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s="423" customFormat="1" ht="14.1" customHeight="1" x14ac:dyDescent="0.3">
      <c r="A20" s="32"/>
      <c r="B20" s="31"/>
      <c r="C20" s="549" t="s">
        <v>401</v>
      </c>
      <c r="D20" s="556"/>
      <c r="E20" s="460"/>
      <c r="F20" s="22">
        <v>10000</v>
      </c>
      <c r="G20" s="22"/>
      <c r="H20" s="22"/>
      <c r="I20" s="22"/>
      <c r="J20" s="22"/>
    </row>
    <row r="21" spans="1:10" ht="14.1" customHeight="1" x14ac:dyDescent="0.3">
      <c r="A21" s="32"/>
      <c r="B21" s="31"/>
      <c r="C21" s="549" t="s">
        <v>139</v>
      </c>
      <c r="D21" s="556"/>
      <c r="E21" s="246" t="s">
        <v>152</v>
      </c>
      <c r="F21" s="22">
        <v>0</v>
      </c>
      <c r="G21" s="22">
        <v>0</v>
      </c>
      <c r="H21" s="22">
        <v>0</v>
      </c>
      <c r="I21" s="22">
        <f t="shared" si="0"/>
        <v>0</v>
      </c>
      <c r="J21" s="22">
        <v>0</v>
      </c>
    </row>
    <row r="22" spans="1:10" ht="14.1" customHeight="1" x14ac:dyDescent="0.3">
      <c r="A22" s="32"/>
      <c r="B22" s="31"/>
      <c r="C22" s="549" t="s">
        <v>138</v>
      </c>
      <c r="D22" s="556"/>
      <c r="E22" s="246" t="s">
        <v>154</v>
      </c>
      <c r="F22" s="22">
        <v>138552</v>
      </c>
      <c r="G22" s="22"/>
      <c r="H22" s="22">
        <v>151216</v>
      </c>
      <c r="I22" s="22">
        <f t="shared" si="0"/>
        <v>151216</v>
      </c>
      <c r="J22" s="22">
        <v>161243</v>
      </c>
    </row>
    <row r="23" spans="1:10" ht="14.1" customHeight="1" x14ac:dyDescent="0.3">
      <c r="A23" s="32"/>
      <c r="B23" s="31"/>
      <c r="C23" s="549" t="s">
        <v>237</v>
      </c>
      <c r="D23" s="556"/>
      <c r="E23" s="246" t="s">
        <v>154</v>
      </c>
      <c r="F23" s="22">
        <v>138552</v>
      </c>
      <c r="G23" s="22">
        <v>151216</v>
      </c>
      <c r="H23" s="22">
        <v>0</v>
      </c>
      <c r="I23" s="22">
        <f t="shared" si="0"/>
        <v>151216</v>
      </c>
      <c r="J23" s="22">
        <v>161243</v>
      </c>
    </row>
    <row r="24" spans="1:10" ht="14.1" customHeight="1" x14ac:dyDescent="0.3">
      <c r="A24" s="32"/>
      <c r="B24" s="31"/>
      <c r="C24" s="549" t="s">
        <v>140</v>
      </c>
      <c r="D24" s="556"/>
      <c r="E24" s="246" t="s">
        <v>155</v>
      </c>
      <c r="F24" s="22">
        <v>30000</v>
      </c>
      <c r="G24" s="22">
        <v>0</v>
      </c>
      <c r="H24" s="22">
        <v>30000</v>
      </c>
      <c r="I24" s="22">
        <f t="shared" si="0"/>
        <v>30000</v>
      </c>
      <c r="J24" s="22">
        <v>35000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SUM(F26:F29)</f>
        <v>233062.33000000002</v>
      </c>
      <c r="G25" s="367">
        <f t="shared" ref="G25:H25" si="2">SUM(G26:G29)</f>
        <v>125985.08</v>
      </c>
      <c r="H25" s="367">
        <f t="shared" si="2"/>
        <v>137903.91999999998</v>
      </c>
      <c r="I25" s="367">
        <f t="shared" si="0"/>
        <v>263889</v>
      </c>
      <c r="J25" s="367"/>
    </row>
    <row r="26" spans="1:10" ht="14.1" customHeight="1" x14ac:dyDescent="0.3">
      <c r="A26" s="32"/>
      <c r="B26" s="31"/>
      <c r="C26" s="128" t="s">
        <v>141</v>
      </c>
      <c r="D26" s="126"/>
      <c r="E26" s="52" t="s">
        <v>157</v>
      </c>
      <c r="F26" s="22">
        <v>199518</v>
      </c>
      <c r="G26" s="22">
        <v>108875.52</v>
      </c>
      <c r="H26" s="22">
        <v>108877.48</v>
      </c>
      <c r="I26" s="14">
        <f t="shared" si="0"/>
        <v>217753</v>
      </c>
      <c r="J26" s="14">
        <v>232192</v>
      </c>
    </row>
    <row r="27" spans="1:10" ht="14.1" customHeight="1" x14ac:dyDescent="0.3">
      <c r="A27" s="32"/>
      <c r="B27" s="31"/>
      <c r="C27" s="128" t="s">
        <v>142</v>
      </c>
      <c r="D27" s="126"/>
      <c r="E27" s="52" t="s">
        <v>158</v>
      </c>
      <c r="F27" s="22">
        <v>7200</v>
      </c>
      <c r="G27" s="22">
        <v>3600</v>
      </c>
      <c r="H27" s="22">
        <v>3600</v>
      </c>
      <c r="I27" s="14">
        <v>3600</v>
      </c>
      <c r="J27" s="14">
        <v>8400</v>
      </c>
    </row>
    <row r="28" spans="1:10" ht="14.1" customHeight="1" x14ac:dyDescent="0.3">
      <c r="A28" s="32"/>
      <c r="B28" s="31"/>
      <c r="C28" s="128" t="s">
        <v>143</v>
      </c>
      <c r="D28" s="126"/>
      <c r="E28" s="52" t="s">
        <v>162</v>
      </c>
      <c r="F28" s="22">
        <v>19203.330000000002</v>
      </c>
      <c r="G28" s="22">
        <v>9910.34</v>
      </c>
      <c r="H28" s="22">
        <v>21826.66</v>
      </c>
      <c r="I28" s="14">
        <v>21826.66</v>
      </c>
      <c r="J28" s="14">
        <v>23314</v>
      </c>
    </row>
    <row r="29" spans="1:10" ht="14.1" customHeight="1" x14ac:dyDescent="0.3">
      <c r="A29" s="32"/>
      <c r="B29" s="31"/>
      <c r="C29" s="128" t="s">
        <v>144</v>
      </c>
      <c r="D29" s="126"/>
      <c r="E29" s="52" t="s">
        <v>159</v>
      </c>
      <c r="F29" s="22">
        <v>7141</v>
      </c>
      <c r="G29" s="22">
        <v>3599.22</v>
      </c>
      <c r="H29" s="22">
        <v>3599.78</v>
      </c>
      <c r="I29" s="14">
        <v>3599.78</v>
      </c>
      <c r="J29" s="14">
        <v>8400</v>
      </c>
    </row>
    <row r="30" spans="1:10" ht="14.1" customHeight="1" x14ac:dyDescent="0.3">
      <c r="A30" s="32"/>
      <c r="B30" s="127" t="s">
        <v>6</v>
      </c>
      <c r="C30" s="126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29" t="s">
        <v>6</v>
      </c>
      <c r="D31" s="126"/>
      <c r="E31" s="52" t="s">
        <v>159</v>
      </c>
      <c r="F31" s="366">
        <f>SUM(F32,F33)</f>
        <v>30274.67</v>
      </c>
      <c r="G31" s="366"/>
      <c r="H31" s="366"/>
      <c r="I31" s="366"/>
      <c r="J31" s="366"/>
    </row>
    <row r="32" spans="1:10" ht="14.1" customHeight="1" x14ac:dyDescent="0.3">
      <c r="A32" s="32"/>
      <c r="B32" s="33"/>
      <c r="C32" s="565" t="s">
        <v>246</v>
      </c>
      <c r="D32" s="564"/>
      <c r="E32" s="52"/>
      <c r="F32" s="22">
        <v>30000</v>
      </c>
      <c r="G32" s="22">
        <v>0</v>
      </c>
      <c r="H32" s="22">
        <v>30000</v>
      </c>
      <c r="I32" s="22">
        <f>SUM(G32:H32)</f>
        <v>30000</v>
      </c>
      <c r="J32" s="22">
        <v>35000</v>
      </c>
    </row>
    <row r="33" spans="1:10" ht="14.1" customHeight="1" x14ac:dyDescent="0.3">
      <c r="A33" s="32"/>
      <c r="B33" s="33"/>
      <c r="C33" s="260" t="s">
        <v>313</v>
      </c>
      <c r="D33" s="259"/>
      <c r="E33" s="52"/>
      <c r="F33" s="299">
        <v>274.67</v>
      </c>
      <c r="G33" s="365">
        <v>0</v>
      </c>
      <c r="H33" s="365">
        <v>0</v>
      </c>
      <c r="I33" s="365">
        <v>0</v>
      </c>
      <c r="J33" s="365"/>
    </row>
    <row r="34" spans="1:10" ht="14.1" customHeight="1" x14ac:dyDescent="0.3">
      <c r="A34" s="32"/>
      <c r="B34" s="569" t="s">
        <v>87</v>
      </c>
      <c r="C34" s="569"/>
      <c r="D34" s="570"/>
      <c r="E34" s="84"/>
      <c r="F34" s="17">
        <f>SUM(F13,F14,F15,F25,F31)</f>
        <v>2552065</v>
      </c>
      <c r="G34" s="17">
        <f t="shared" ref="G34:I34" si="3">SUM(G13,G14,G15,G25,G32)</f>
        <v>1359997.08</v>
      </c>
      <c r="H34" s="17">
        <f t="shared" si="3"/>
        <v>1395915.92</v>
      </c>
      <c r="I34" s="17">
        <f t="shared" si="3"/>
        <v>2755913</v>
      </c>
      <c r="J34" s="17">
        <f>SUM(J13,J15,J16,J17,J18,J22,J23,J24,J26,J27,J28,J29,J32)</f>
        <v>2944708</v>
      </c>
    </row>
    <row r="35" spans="1:10" ht="14.1" customHeight="1" x14ac:dyDescent="0.3">
      <c r="A35" s="187"/>
      <c r="B35" s="55"/>
      <c r="C35" s="55"/>
      <c r="D35" s="55"/>
      <c r="E35" s="29"/>
      <c r="F35" s="197"/>
      <c r="G35" s="197"/>
      <c r="H35" s="197"/>
      <c r="I35" s="197"/>
      <c r="J35" s="197"/>
    </row>
    <row r="36" spans="1:10" ht="14.1" customHeight="1" x14ac:dyDescent="0.3">
      <c r="A36" s="33"/>
      <c r="B36" s="265"/>
      <c r="C36" s="265"/>
      <c r="D36" s="265"/>
      <c r="E36" s="272"/>
      <c r="F36" s="58"/>
      <c r="G36" s="58"/>
      <c r="H36" s="58"/>
      <c r="I36" s="58"/>
      <c r="J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</row>
    <row r="38" spans="1:10" s="423" customFormat="1" ht="14.1" customHeight="1" x14ac:dyDescent="0.3">
      <c r="A38" s="33"/>
      <c r="B38" s="444"/>
      <c r="C38" s="444"/>
      <c r="D38" s="444"/>
      <c r="E38" s="443"/>
      <c r="F38" s="58"/>
      <c r="G38" s="58"/>
      <c r="H38" s="58"/>
      <c r="I38" s="58"/>
    </row>
    <row r="39" spans="1:10" s="423" customFormat="1" ht="14.1" customHeight="1" x14ac:dyDescent="0.3">
      <c r="A39" s="33"/>
      <c r="B39" s="444"/>
      <c r="C39" s="444"/>
      <c r="D39" s="444"/>
      <c r="E39" s="443"/>
      <c r="F39" s="58"/>
      <c r="G39" s="58"/>
      <c r="H39" s="58"/>
      <c r="I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 t="s">
        <v>54</v>
      </c>
      <c r="H40" s="58"/>
      <c r="I40" s="58"/>
      <c r="J40" s="58"/>
    </row>
    <row r="41" spans="1:10" ht="9" customHeight="1" x14ac:dyDescent="0.3">
      <c r="A41" s="33"/>
      <c r="B41" s="355"/>
      <c r="C41" s="355"/>
      <c r="D41" s="355"/>
      <c r="E41" s="358"/>
      <c r="F41" s="58"/>
      <c r="G41" s="58"/>
      <c r="H41" s="58"/>
      <c r="I41" s="58"/>
      <c r="J41" s="58"/>
    </row>
    <row r="42" spans="1:10" ht="14.1" customHeight="1" thickBot="1" x14ac:dyDescent="0.35">
      <c r="A42" s="39" t="s">
        <v>70</v>
      </c>
      <c r="B42" s="172"/>
      <c r="C42" s="172"/>
      <c r="D42" s="172"/>
      <c r="E42" s="174"/>
      <c r="F42" s="58"/>
      <c r="G42" s="58"/>
      <c r="H42" s="58"/>
      <c r="I42" s="58"/>
      <c r="J42" s="202" t="s">
        <v>227</v>
      </c>
    </row>
    <row r="43" spans="1:10" ht="14.1" customHeight="1" thickBot="1" x14ac:dyDescent="0.35">
      <c r="A43" s="25"/>
      <c r="B43" s="26"/>
      <c r="C43" s="26"/>
      <c r="D43" s="26"/>
      <c r="E43" s="27"/>
      <c r="F43" s="279"/>
      <c r="G43" s="554" t="s">
        <v>20</v>
      </c>
      <c r="H43" s="554"/>
      <c r="I43" s="554"/>
      <c r="J43" s="557" t="s">
        <v>25</v>
      </c>
    </row>
    <row r="44" spans="1:10" ht="14.1" customHeight="1" x14ac:dyDescent="0.3">
      <c r="A44" s="579" t="s">
        <v>1</v>
      </c>
      <c r="B44" s="580"/>
      <c r="C44" s="580"/>
      <c r="D44" s="576"/>
      <c r="E44" s="620" t="s">
        <v>17</v>
      </c>
      <c r="F44" s="280" t="s">
        <v>18</v>
      </c>
      <c r="G44" s="577" t="s">
        <v>19</v>
      </c>
      <c r="H44" s="577" t="s">
        <v>24</v>
      </c>
      <c r="I44" s="577" t="s">
        <v>23</v>
      </c>
      <c r="J44" s="558"/>
    </row>
    <row r="45" spans="1:10" ht="14.1" customHeight="1" thickBot="1" x14ac:dyDescent="0.35">
      <c r="A45" s="623"/>
      <c r="B45" s="624"/>
      <c r="C45" s="624"/>
      <c r="D45" s="625"/>
      <c r="E45" s="621"/>
      <c r="F45" s="292" t="s">
        <v>19</v>
      </c>
      <c r="G45" s="622"/>
      <c r="H45" s="622"/>
      <c r="I45" s="622"/>
      <c r="J45" s="292" t="s">
        <v>26</v>
      </c>
    </row>
    <row r="46" spans="1:10" ht="14.1" customHeight="1" x14ac:dyDescent="0.3">
      <c r="A46" s="617"/>
      <c r="B46" s="618"/>
      <c r="C46" s="618"/>
      <c r="D46" s="619"/>
      <c r="E46" s="290"/>
      <c r="F46" s="290"/>
      <c r="G46" s="290"/>
      <c r="H46" s="290"/>
      <c r="I46" s="290"/>
      <c r="J46" s="290"/>
    </row>
    <row r="47" spans="1:10" ht="14.1" customHeight="1" x14ac:dyDescent="0.3">
      <c r="A47" s="11" t="s">
        <v>7</v>
      </c>
      <c r="B47" s="13"/>
      <c r="C47" s="20"/>
      <c r="D47" s="44"/>
      <c r="E47" s="43"/>
      <c r="F47" s="14"/>
      <c r="G47" s="14"/>
      <c r="H47" s="14"/>
      <c r="I47" s="14"/>
      <c r="J47" s="14"/>
    </row>
    <row r="48" spans="1:10" ht="14.1" customHeight="1" x14ac:dyDescent="0.3">
      <c r="A48" s="11"/>
      <c r="B48" s="548" t="s">
        <v>8</v>
      </c>
      <c r="C48" s="549"/>
      <c r="D48" s="556"/>
      <c r="E48" s="52" t="s">
        <v>122</v>
      </c>
      <c r="F48" s="14"/>
      <c r="G48" s="14"/>
      <c r="H48" s="14"/>
      <c r="I48" s="14"/>
      <c r="J48" s="14"/>
    </row>
    <row r="49" spans="1:10" ht="14.1" customHeight="1" x14ac:dyDescent="0.3">
      <c r="A49" s="11"/>
      <c r="B49" s="128"/>
      <c r="C49" s="548" t="s">
        <v>8</v>
      </c>
      <c r="D49" s="556"/>
      <c r="E49" s="52" t="s">
        <v>115</v>
      </c>
      <c r="F49" s="14">
        <v>53720</v>
      </c>
      <c r="G49" s="14">
        <v>25250</v>
      </c>
      <c r="H49" s="14">
        <v>49750</v>
      </c>
      <c r="I49" s="14">
        <f>SUM(G49:H49)</f>
        <v>75000</v>
      </c>
      <c r="J49" s="14">
        <v>140000</v>
      </c>
    </row>
    <row r="50" spans="1:10" ht="14.1" customHeight="1" x14ac:dyDescent="0.3">
      <c r="A50" s="11"/>
      <c r="B50" s="548" t="s">
        <v>9</v>
      </c>
      <c r="C50" s="549"/>
      <c r="D50" s="556"/>
      <c r="E50" s="52" t="s">
        <v>123</v>
      </c>
      <c r="F50" s="14"/>
      <c r="G50" s="14"/>
      <c r="H50" s="14"/>
      <c r="I50" s="14"/>
      <c r="J50" s="14"/>
    </row>
    <row r="51" spans="1:10" ht="14.1" customHeight="1" x14ac:dyDescent="0.3">
      <c r="A51" s="11"/>
      <c r="B51" s="128"/>
      <c r="C51" s="548" t="s">
        <v>50</v>
      </c>
      <c r="D51" s="556"/>
      <c r="E51" s="52" t="s">
        <v>116</v>
      </c>
      <c r="F51" s="14">
        <v>47290</v>
      </c>
      <c r="G51" s="14">
        <v>26004</v>
      </c>
      <c r="H51" s="14">
        <v>58996</v>
      </c>
      <c r="I51" s="14">
        <f>SUM(G51:H51)</f>
        <v>85000</v>
      </c>
      <c r="J51" s="14">
        <v>150000</v>
      </c>
    </row>
    <row r="52" spans="1:10" ht="14.1" customHeight="1" x14ac:dyDescent="0.3">
      <c r="A52" s="11"/>
      <c r="B52" s="548" t="s">
        <v>10</v>
      </c>
      <c r="C52" s="549"/>
      <c r="D52" s="556"/>
      <c r="E52" s="52" t="s">
        <v>124</v>
      </c>
      <c r="F52" s="14"/>
      <c r="G52" s="14"/>
      <c r="H52" s="14"/>
      <c r="I52" s="14"/>
      <c r="J52" s="14"/>
    </row>
    <row r="53" spans="1:10" ht="14.1" customHeight="1" x14ac:dyDescent="0.3">
      <c r="A53" s="11"/>
      <c r="B53" s="128"/>
      <c r="C53" s="548" t="s">
        <v>35</v>
      </c>
      <c r="D53" s="556"/>
      <c r="E53" s="52" t="s">
        <v>117</v>
      </c>
      <c r="F53" s="14">
        <v>15649.3</v>
      </c>
      <c r="G53" s="14">
        <v>11660.12</v>
      </c>
      <c r="H53" s="14">
        <v>23339.88</v>
      </c>
      <c r="I53" s="14">
        <f>SUM(G53:H53)</f>
        <v>35000</v>
      </c>
      <c r="J53" s="14">
        <v>50000</v>
      </c>
    </row>
    <row r="54" spans="1:10" ht="14.1" customHeight="1" x14ac:dyDescent="0.3">
      <c r="A54" s="11"/>
      <c r="B54" s="548" t="s">
        <v>73</v>
      </c>
      <c r="C54" s="549"/>
      <c r="D54" s="556"/>
      <c r="E54" s="52" t="s">
        <v>126</v>
      </c>
      <c r="F54" s="14"/>
      <c r="G54" s="14"/>
      <c r="H54" s="14"/>
      <c r="I54" s="14"/>
      <c r="J54" s="14"/>
    </row>
    <row r="55" spans="1:10" ht="14.1" customHeight="1" x14ac:dyDescent="0.3">
      <c r="A55" s="11"/>
      <c r="B55" s="128"/>
      <c r="C55" s="548" t="s">
        <v>99</v>
      </c>
      <c r="D55" s="556"/>
      <c r="E55" s="52" t="s">
        <v>120</v>
      </c>
      <c r="F55" s="22">
        <v>21050</v>
      </c>
      <c r="G55" s="22">
        <v>9560</v>
      </c>
      <c r="H55" s="22">
        <v>20440</v>
      </c>
      <c r="I55" s="22">
        <f t="shared" ref="I55:I60" si="4">SUM(G55:H55)</f>
        <v>30000</v>
      </c>
      <c r="J55" s="22">
        <v>30000</v>
      </c>
    </row>
    <row r="56" spans="1:10" ht="14.1" customHeight="1" x14ac:dyDescent="0.3">
      <c r="A56" s="11"/>
      <c r="B56" s="301"/>
      <c r="C56" s="301" t="s">
        <v>330</v>
      </c>
      <c r="D56" s="303"/>
      <c r="E56" s="424" t="s">
        <v>121</v>
      </c>
      <c r="F56" s="22">
        <v>24498</v>
      </c>
      <c r="G56" s="22">
        <v>8800</v>
      </c>
      <c r="H56" s="22">
        <v>16200</v>
      </c>
      <c r="I56" s="22">
        <f t="shared" si="4"/>
        <v>25000</v>
      </c>
      <c r="J56" s="22">
        <v>25000</v>
      </c>
    </row>
    <row r="57" spans="1:10" s="1" customFormat="1" ht="14.1" customHeight="1" x14ac:dyDescent="0.3">
      <c r="A57" s="11"/>
      <c r="B57" s="548" t="s">
        <v>13</v>
      </c>
      <c r="C57" s="548"/>
      <c r="D57" s="564"/>
      <c r="E57" s="224" t="s">
        <v>168</v>
      </c>
      <c r="F57" s="367">
        <f>SUM(F58:F60)</f>
        <v>564532.9</v>
      </c>
      <c r="G57" s="367">
        <f>SUM(G58:G60)</f>
        <v>456581.5</v>
      </c>
      <c r="H57" s="367">
        <f>SUM(H58:H60)</f>
        <v>493418.5</v>
      </c>
      <c r="I57" s="367">
        <f t="shared" si="4"/>
        <v>950000</v>
      </c>
      <c r="J57" s="367">
        <f>SUM(J58:J60)</f>
        <v>900000</v>
      </c>
    </row>
    <row r="58" spans="1:10" ht="14.1" customHeight="1" x14ac:dyDescent="0.3">
      <c r="A58" s="11"/>
      <c r="B58" s="128"/>
      <c r="C58" s="566" t="s">
        <v>203</v>
      </c>
      <c r="D58" s="563"/>
      <c r="E58" s="52" t="s">
        <v>195</v>
      </c>
      <c r="F58" s="22">
        <v>111121.9</v>
      </c>
      <c r="G58" s="22">
        <v>53614</v>
      </c>
      <c r="H58" s="22">
        <v>196386</v>
      </c>
      <c r="I58" s="22">
        <f t="shared" si="4"/>
        <v>250000</v>
      </c>
      <c r="J58" s="22">
        <v>400000</v>
      </c>
    </row>
    <row r="59" spans="1:10" ht="14.1" customHeight="1" x14ac:dyDescent="0.3">
      <c r="A59" s="11"/>
      <c r="B59" s="128"/>
      <c r="C59" s="628" t="s">
        <v>202</v>
      </c>
      <c r="D59" s="629"/>
      <c r="E59" s="52" t="s">
        <v>388</v>
      </c>
      <c r="F59" s="22">
        <v>453411</v>
      </c>
      <c r="G59" s="22">
        <v>402967.5</v>
      </c>
      <c r="H59" s="22">
        <v>47032.5</v>
      </c>
      <c r="I59" s="22">
        <f t="shared" si="4"/>
        <v>450000</v>
      </c>
      <c r="J59" s="22">
        <v>500000</v>
      </c>
    </row>
    <row r="60" spans="1:10" ht="14.1" customHeight="1" x14ac:dyDescent="0.3">
      <c r="A60" s="11"/>
      <c r="B60" s="164"/>
      <c r="C60" s="166" t="s">
        <v>104</v>
      </c>
      <c r="D60" s="163"/>
      <c r="E60" s="52" t="s">
        <v>170</v>
      </c>
      <c r="F60" s="22">
        <v>0</v>
      </c>
      <c r="G60" s="22">
        <v>0</v>
      </c>
      <c r="H60" s="22">
        <v>250000</v>
      </c>
      <c r="I60" s="22">
        <f t="shared" si="4"/>
        <v>250000</v>
      </c>
      <c r="J60" s="22">
        <v>0</v>
      </c>
    </row>
    <row r="61" spans="1:10" s="423" customFormat="1" ht="14.1" customHeight="1" x14ac:dyDescent="0.3">
      <c r="A61" s="420"/>
      <c r="B61" s="461" t="s">
        <v>38</v>
      </c>
      <c r="C61" s="463"/>
      <c r="D61" s="462"/>
      <c r="E61" s="424"/>
      <c r="F61" s="22">
        <v>210000</v>
      </c>
      <c r="G61" s="22"/>
      <c r="H61" s="22"/>
      <c r="I61" s="22"/>
      <c r="J61" s="22"/>
    </row>
    <row r="62" spans="1:10" ht="14.1" customHeight="1" x14ac:dyDescent="0.3">
      <c r="A62" s="38"/>
      <c r="B62" s="569" t="s">
        <v>88</v>
      </c>
      <c r="C62" s="569"/>
      <c r="D62" s="570"/>
      <c r="E62" s="84"/>
      <c r="F62" s="17">
        <f>SUM(F49,F51,F53,F55,F57,F61,F56)</f>
        <v>936740.2</v>
      </c>
      <c r="G62" s="17">
        <f>SUM(G49,G51,G53,G55,G57,G56)</f>
        <v>537855.62</v>
      </c>
      <c r="H62" s="17">
        <f>SUM(H49,H51,H53,H55,H57,H56)</f>
        <v>662144.38</v>
      </c>
      <c r="I62" s="17">
        <f>SUM(I49,I51,I53,I55,I57,I56)</f>
        <v>1200000</v>
      </c>
      <c r="J62" s="17">
        <f>SUM(J49,J51,J53,J55,J56,J58,J59,J60)</f>
        <v>1295000</v>
      </c>
    </row>
    <row r="63" spans="1:10" ht="14.1" customHeight="1" x14ac:dyDescent="0.3">
      <c r="A63" s="571" t="s">
        <v>15</v>
      </c>
      <c r="B63" s="569"/>
      <c r="C63" s="569"/>
      <c r="D63" s="570"/>
      <c r="E63" s="84"/>
      <c r="F63" s="17"/>
      <c r="G63" s="17"/>
      <c r="H63" s="17"/>
      <c r="I63" s="17"/>
      <c r="J63" s="17"/>
    </row>
    <row r="64" spans="1:10" ht="14.1" customHeight="1" x14ac:dyDescent="0.3">
      <c r="A64" s="38"/>
      <c r="B64" s="549" t="s">
        <v>86</v>
      </c>
      <c r="C64" s="549"/>
      <c r="D64" s="556"/>
      <c r="E64" s="52" t="s">
        <v>182</v>
      </c>
      <c r="F64" s="53"/>
      <c r="G64" s="53"/>
      <c r="H64" s="53"/>
      <c r="I64" s="53"/>
      <c r="J64" s="53"/>
    </row>
    <row r="65" spans="1:10" ht="14.1" customHeight="1" x14ac:dyDescent="0.3">
      <c r="A65" s="38"/>
      <c r="B65" s="125"/>
      <c r="C65" s="562" t="s">
        <v>111</v>
      </c>
      <c r="D65" s="563"/>
      <c r="E65" s="52" t="s">
        <v>183</v>
      </c>
      <c r="F65" s="53"/>
      <c r="G65" s="53"/>
      <c r="H65" s="53"/>
      <c r="I65" s="53"/>
      <c r="J65" s="53"/>
    </row>
    <row r="66" spans="1:10" s="423" customFormat="1" ht="14.1" customHeight="1" x14ac:dyDescent="0.3">
      <c r="A66" s="38"/>
      <c r="B66" s="469"/>
      <c r="C66" s="471"/>
      <c r="D66" s="471" t="s">
        <v>505</v>
      </c>
      <c r="E66" s="424" t="s">
        <v>271</v>
      </c>
      <c r="F66" s="53">
        <v>0</v>
      </c>
      <c r="G66" s="53">
        <v>0</v>
      </c>
      <c r="H66" s="53">
        <v>0</v>
      </c>
      <c r="I66" s="53">
        <f>SUM(G66:H66)</f>
        <v>0</v>
      </c>
      <c r="J66" s="53">
        <v>65000</v>
      </c>
    </row>
    <row r="67" spans="1:10" s="423" customFormat="1" ht="14.1" customHeight="1" x14ac:dyDescent="0.3">
      <c r="A67" s="38"/>
      <c r="B67" s="469"/>
      <c r="C67" s="471"/>
      <c r="D67" s="471" t="s">
        <v>506</v>
      </c>
      <c r="E67" s="424" t="s">
        <v>270</v>
      </c>
      <c r="F67" s="53">
        <v>0</v>
      </c>
      <c r="G67" s="53">
        <v>0</v>
      </c>
      <c r="H67" s="53">
        <v>0</v>
      </c>
      <c r="I67" s="53">
        <f>SUM(G67:H67)</f>
        <v>0</v>
      </c>
      <c r="J67" s="53">
        <v>15000</v>
      </c>
    </row>
    <row r="68" spans="1:10" s="423" customFormat="1" ht="14.1" customHeight="1" x14ac:dyDescent="0.3">
      <c r="A68" s="38"/>
      <c r="B68" s="469"/>
      <c r="C68" s="471"/>
      <c r="D68" s="471" t="s">
        <v>507</v>
      </c>
      <c r="E68" s="424" t="s">
        <v>295</v>
      </c>
      <c r="F68" s="53">
        <v>0</v>
      </c>
      <c r="G68" s="53">
        <v>0</v>
      </c>
      <c r="H68" s="53">
        <v>0</v>
      </c>
      <c r="I68" s="53">
        <f>SUM(G68:H68)</f>
        <v>0</v>
      </c>
      <c r="J68" s="53">
        <v>80000</v>
      </c>
    </row>
    <row r="69" spans="1:10" ht="14.1" customHeight="1" x14ac:dyDescent="0.3">
      <c r="A69" s="38"/>
      <c r="B69" s="162"/>
      <c r="D69" s="138" t="s">
        <v>457</v>
      </c>
      <c r="E69" s="52" t="s">
        <v>301</v>
      </c>
      <c r="F69" s="53">
        <v>0</v>
      </c>
      <c r="G69" s="53">
        <v>0</v>
      </c>
      <c r="H69" s="53">
        <v>250000</v>
      </c>
      <c r="I69" s="53">
        <f>SUM(G69:H69)</f>
        <v>250000</v>
      </c>
      <c r="J69" s="53">
        <v>0</v>
      </c>
    </row>
    <row r="70" spans="1:10" ht="14.1" customHeight="1" x14ac:dyDescent="0.3">
      <c r="A70" s="38"/>
      <c r="B70" s="162"/>
      <c r="C70" t="s">
        <v>455</v>
      </c>
      <c r="D70" s="138"/>
      <c r="E70" s="52" t="s">
        <v>223</v>
      </c>
      <c r="F70" s="117"/>
      <c r="G70" s="117"/>
      <c r="H70" s="117"/>
      <c r="I70" s="117"/>
      <c r="J70" s="53"/>
    </row>
    <row r="71" spans="1:10" s="423" customFormat="1" ht="14.1" customHeight="1" x14ac:dyDescent="0.3">
      <c r="A71" s="38"/>
      <c r="B71" s="429"/>
      <c r="D71" s="427" t="s">
        <v>456</v>
      </c>
      <c r="E71" s="424" t="s">
        <v>274</v>
      </c>
      <c r="F71" s="53">
        <v>0</v>
      </c>
      <c r="G71" s="53">
        <v>0</v>
      </c>
      <c r="H71" s="53">
        <v>75000</v>
      </c>
      <c r="I71" s="53">
        <f>SUM(G71:H71)</f>
        <v>75000</v>
      </c>
      <c r="J71" s="53">
        <v>0</v>
      </c>
    </row>
    <row r="72" spans="1:10" ht="14.1" customHeight="1" x14ac:dyDescent="0.3">
      <c r="A72" s="38"/>
      <c r="B72" s="569" t="s">
        <v>89</v>
      </c>
      <c r="C72" s="569"/>
      <c r="D72" s="570"/>
      <c r="E72" s="84"/>
      <c r="F72" s="37">
        <f>SUM(F65:F71)</f>
        <v>0</v>
      </c>
      <c r="G72" s="37">
        <f>SUM(G69:G70)</f>
        <v>0</v>
      </c>
      <c r="H72" s="37">
        <f>SUM(H69:H71)</f>
        <v>325000</v>
      </c>
      <c r="I72" s="37">
        <f>SUM(G72:H72)</f>
        <v>325000</v>
      </c>
      <c r="J72" s="37">
        <f>SUM(J65:J71)</f>
        <v>160000</v>
      </c>
    </row>
    <row r="73" spans="1:10" ht="14.1" customHeight="1" x14ac:dyDescent="0.3">
      <c r="A73" s="38"/>
      <c r="B73" s="76"/>
      <c r="C73" s="76"/>
      <c r="D73" s="77"/>
      <c r="E73" s="84"/>
      <c r="F73" s="37"/>
      <c r="G73" s="37"/>
      <c r="H73" s="37"/>
      <c r="I73" s="37"/>
      <c r="J73" s="37"/>
    </row>
    <row r="74" spans="1:10" ht="14.1" customHeight="1" thickBot="1" x14ac:dyDescent="0.35">
      <c r="A74" s="584" t="s">
        <v>16</v>
      </c>
      <c r="B74" s="585"/>
      <c r="C74" s="585"/>
      <c r="D74" s="586"/>
      <c r="E74" s="30"/>
      <c r="F74" s="152">
        <f>SUM(F34,F62,F72)</f>
        <v>3488805.2</v>
      </c>
      <c r="G74" s="152">
        <f>SUM(G34,G62,G72)</f>
        <v>1897852.7000000002</v>
      </c>
      <c r="H74" s="152">
        <f>SUM(H34,H62,H72)</f>
        <v>2383060.2999999998</v>
      </c>
      <c r="I74" s="152">
        <f>SUM(I34,I62,I72)</f>
        <v>4280913</v>
      </c>
      <c r="J74" s="152">
        <f>SUM(J34,J62,J72)</f>
        <v>4399708</v>
      </c>
    </row>
    <row r="75" spans="1:10" ht="14.1" customHeight="1" thickTop="1" x14ac:dyDescent="0.3">
      <c r="A75" s="76"/>
      <c r="B75" s="76"/>
      <c r="C75" s="76"/>
      <c r="D75" s="76"/>
      <c r="E75" s="83"/>
      <c r="F75" s="56"/>
      <c r="G75" s="56"/>
      <c r="H75" s="56"/>
      <c r="I75" s="56"/>
      <c r="J75" s="56"/>
    </row>
    <row r="76" spans="1:10" s="334" customFormat="1" ht="14.1" customHeight="1" x14ac:dyDescent="0.3">
      <c r="A76" s="334" t="s">
        <v>28</v>
      </c>
      <c r="E76" s="335" t="s">
        <v>30</v>
      </c>
      <c r="F76" s="336"/>
      <c r="G76" s="336"/>
      <c r="H76" s="336" t="s">
        <v>31</v>
      </c>
      <c r="I76" s="336"/>
      <c r="J76" s="336"/>
    </row>
    <row r="77" spans="1:10" s="334" customFormat="1" ht="14.1" customHeight="1" x14ac:dyDescent="0.3">
      <c r="A77" s="31" t="s">
        <v>28</v>
      </c>
      <c r="B77" s="31"/>
      <c r="C77" s="31"/>
      <c r="D77" s="31"/>
      <c r="E77" s="24" t="s">
        <v>30</v>
      </c>
      <c r="F77" s="48"/>
      <c r="G77" s="48"/>
      <c r="H77" s="40" t="s">
        <v>31</v>
      </c>
      <c r="I77" s="48"/>
      <c r="J77" s="48"/>
    </row>
    <row r="78" spans="1:10" s="334" customFormat="1" ht="14.1" customHeight="1" x14ac:dyDescent="0.3">
      <c r="A78" s="31"/>
      <c r="B78" s="31"/>
      <c r="C78" s="31"/>
      <c r="D78" s="31"/>
      <c r="E78" s="394"/>
      <c r="F78" s="48"/>
      <c r="G78" s="48"/>
      <c r="H78" s="48"/>
      <c r="I78" s="48"/>
      <c r="J78" s="48"/>
    </row>
    <row r="79" spans="1:10" s="334" customFormat="1" ht="14.1" customHeight="1" x14ac:dyDescent="0.3">
      <c r="A79" s="31"/>
      <c r="B79" s="360"/>
      <c r="C79" s="360" t="s">
        <v>414</v>
      </c>
      <c r="D79" s="360"/>
      <c r="E79" s="360"/>
      <c r="F79" s="442" t="s">
        <v>32</v>
      </c>
      <c r="G79" s="360"/>
      <c r="H79" s="361"/>
      <c r="I79" s="360" t="s">
        <v>33</v>
      </c>
      <c r="J79" s="361"/>
    </row>
    <row r="80" spans="1:10" s="334" customFormat="1" ht="14.1" customHeight="1" x14ac:dyDescent="0.3">
      <c r="A80" s="31"/>
      <c r="B80" s="31"/>
      <c r="C80" s="223" t="s">
        <v>29</v>
      </c>
      <c r="D80" s="31"/>
      <c r="E80" s="394"/>
      <c r="F80" s="223" t="s">
        <v>260</v>
      </c>
      <c r="G80" s="31"/>
      <c r="H80" s="48"/>
      <c r="I80" s="223" t="s">
        <v>308</v>
      </c>
      <c r="J80" s="48"/>
    </row>
  </sheetData>
  <mergeCells count="51">
    <mergeCell ref="G43:I43"/>
    <mergeCell ref="J43:J44"/>
    <mergeCell ref="E44:E45"/>
    <mergeCell ref="I44:I45"/>
    <mergeCell ref="C24:D24"/>
    <mergeCell ref="C32:D32"/>
    <mergeCell ref="B34:D34"/>
    <mergeCell ref="C65:D65"/>
    <mergeCell ref="A74:D74"/>
    <mergeCell ref="B72:D72"/>
    <mergeCell ref="A46:D46"/>
    <mergeCell ref="B48:D48"/>
    <mergeCell ref="B50:D50"/>
    <mergeCell ref="B52:D52"/>
    <mergeCell ref="B54:D54"/>
    <mergeCell ref="B57:D57"/>
    <mergeCell ref="B62:D62"/>
    <mergeCell ref="A63:D63"/>
    <mergeCell ref="B64:D64"/>
    <mergeCell ref="C49:D49"/>
    <mergeCell ref="C51:D51"/>
    <mergeCell ref="C53:D53"/>
    <mergeCell ref="C55:D55"/>
    <mergeCell ref="C18:D18"/>
    <mergeCell ref="C19:D19"/>
    <mergeCell ref="C21:D21"/>
    <mergeCell ref="C22:D22"/>
    <mergeCell ref="C23:D23"/>
    <mergeCell ref="C20:D20"/>
    <mergeCell ref="C58:D58"/>
    <mergeCell ref="C59:D59"/>
    <mergeCell ref="A4:J4"/>
    <mergeCell ref="G7:I7"/>
    <mergeCell ref="J7:J8"/>
    <mergeCell ref="E8:E9"/>
    <mergeCell ref="I8:I9"/>
    <mergeCell ref="A5:J5"/>
    <mergeCell ref="A8:D9"/>
    <mergeCell ref="G8:G9"/>
    <mergeCell ref="H8:H9"/>
    <mergeCell ref="A44:D45"/>
    <mergeCell ref="G44:G45"/>
    <mergeCell ref="H44:H45"/>
    <mergeCell ref="A10:D10"/>
    <mergeCell ref="C16:D16"/>
    <mergeCell ref="C17:D17"/>
    <mergeCell ref="A11:D11"/>
    <mergeCell ref="B12:D12"/>
    <mergeCell ref="C13:D13"/>
    <mergeCell ref="B14:D14"/>
    <mergeCell ref="C15:D15"/>
  </mergeCells>
  <pageMargins left="2.08" right="0.39370078740157483" top="0.31" bottom="0.13" header="0" footer="0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9"/>
  <dimension ref="A1:M45"/>
  <sheetViews>
    <sheetView topLeftCell="A7" zoomScale="92" zoomScaleNormal="92" workbookViewId="0">
      <selection activeCell="N26" sqref="N26"/>
    </sheetView>
  </sheetViews>
  <sheetFormatPr defaultColWidth="9.109375" defaultRowHeight="14.1" customHeight="1" x14ac:dyDescent="0.3"/>
  <cols>
    <col min="1" max="1" width="3.88671875" style="39" customWidth="1"/>
    <col min="2" max="2" width="2.5546875" style="39" customWidth="1"/>
    <col min="3" max="3" width="2.44140625" style="39" customWidth="1"/>
    <col min="4" max="4" width="42.5546875" style="39" customWidth="1"/>
    <col min="5" max="7" width="15.5546875" style="39" customWidth="1"/>
    <col min="8" max="8" width="15.6640625" style="39" customWidth="1"/>
    <col min="9" max="9" width="16.109375" style="39" customWidth="1"/>
    <col min="10" max="10" width="15.5546875" style="39" customWidth="1"/>
    <col min="11" max="16384" width="9.109375" style="39"/>
  </cols>
  <sheetData>
    <row r="1" spans="1:10" s="31" customFormat="1" ht="14.1" customHeight="1" x14ac:dyDescent="0.3">
      <c r="B1" s="31" t="s">
        <v>0</v>
      </c>
      <c r="E1" s="394"/>
      <c r="F1" s="48"/>
      <c r="G1" s="48"/>
      <c r="H1" s="48"/>
      <c r="I1" s="48"/>
      <c r="J1" s="48" t="s">
        <v>27</v>
      </c>
    </row>
    <row r="2" spans="1:10" s="31" customFormat="1" ht="14.1" customHeight="1" x14ac:dyDescent="0.3">
      <c r="A2" s="547" t="s">
        <v>399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s="334" customFormat="1" ht="12.75" customHeight="1" x14ac:dyDescent="0.3">
      <c r="A3" s="575" t="s">
        <v>400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3.2" customHeight="1" thickBot="1" x14ac:dyDescent="0.35">
      <c r="A4" s="373" t="s">
        <v>309</v>
      </c>
      <c r="B4" s="362"/>
      <c r="C4" s="362"/>
      <c r="D4" s="362"/>
    </row>
    <row r="5" spans="1:10" ht="12.75" customHeight="1" thickBot="1" x14ac:dyDescent="0.35">
      <c r="A5" s="25"/>
      <c r="B5" s="26"/>
      <c r="C5" s="26"/>
      <c r="D5" s="26"/>
      <c r="E5" s="27"/>
      <c r="F5" s="279"/>
      <c r="G5" s="554" t="s">
        <v>20</v>
      </c>
      <c r="H5" s="554"/>
      <c r="I5" s="554"/>
      <c r="J5" s="557" t="s">
        <v>25</v>
      </c>
    </row>
    <row r="6" spans="1:10" ht="12.75" customHeight="1" x14ac:dyDescent="0.3">
      <c r="A6" s="579" t="s">
        <v>1</v>
      </c>
      <c r="B6" s="580"/>
      <c r="C6" s="580"/>
      <c r="D6" s="576"/>
      <c r="E6" s="620" t="s">
        <v>17</v>
      </c>
      <c r="F6" s="280" t="s">
        <v>18</v>
      </c>
      <c r="G6" s="577" t="s">
        <v>19</v>
      </c>
      <c r="H6" s="577" t="s">
        <v>24</v>
      </c>
      <c r="I6" s="577" t="s">
        <v>23</v>
      </c>
      <c r="J6" s="558"/>
    </row>
    <row r="7" spans="1:10" ht="12.75" customHeight="1" thickBot="1" x14ac:dyDescent="0.35">
      <c r="A7" s="623"/>
      <c r="B7" s="624"/>
      <c r="C7" s="624"/>
      <c r="D7" s="625"/>
      <c r="E7" s="621"/>
      <c r="F7" s="292" t="s">
        <v>19</v>
      </c>
      <c r="G7" s="622"/>
      <c r="H7" s="622"/>
      <c r="I7" s="622"/>
      <c r="J7" s="292" t="s">
        <v>26</v>
      </c>
    </row>
    <row r="8" spans="1:10" ht="12.45" customHeight="1" x14ac:dyDescent="0.3">
      <c r="A8" s="571" t="s">
        <v>62</v>
      </c>
      <c r="B8" s="569"/>
      <c r="C8" s="569"/>
      <c r="D8" s="570"/>
      <c r="E8" s="291"/>
      <c r="F8" s="14"/>
      <c r="G8" s="14"/>
      <c r="H8" s="14"/>
      <c r="I8" s="14"/>
      <c r="J8" s="14"/>
    </row>
    <row r="9" spans="1:10" ht="12.45" customHeight="1" x14ac:dyDescent="0.3">
      <c r="A9" s="32"/>
      <c r="B9" s="132" t="s">
        <v>2</v>
      </c>
      <c r="C9" s="132"/>
      <c r="D9" s="136"/>
      <c r="E9" s="52" t="s">
        <v>160</v>
      </c>
      <c r="F9" s="14"/>
      <c r="G9" s="14"/>
      <c r="H9" s="14"/>
      <c r="I9" s="14"/>
      <c r="J9" s="14"/>
    </row>
    <row r="10" spans="1:10" ht="12.45" customHeight="1" x14ac:dyDescent="0.3">
      <c r="A10" s="32"/>
      <c r="B10" s="33"/>
      <c r="C10" s="132" t="s">
        <v>3</v>
      </c>
      <c r="D10" s="136"/>
      <c r="E10" s="137" t="s">
        <v>78</v>
      </c>
      <c r="F10" s="22">
        <v>1616612.5</v>
      </c>
      <c r="G10" s="22">
        <v>873756</v>
      </c>
      <c r="H10" s="22">
        <v>873756</v>
      </c>
      <c r="I10" s="22">
        <f t="shared" ref="I10:I22" si="0">SUM(G10:H10)</f>
        <v>1747512</v>
      </c>
      <c r="J10" s="22">
        <v>1745268</v>
      </c>
    </row>
    <row r="11" spans="1:10" ht="12.45" customHeight="1" x14ac:dyDescent="0.3">
      <c r="A11" s="32"/>
      <c r="B11" s="132" t="s">
        <v>4</v>
      </c>
      <c r="C11" s="132"/>
      <c r="D11" s="136"/>
      <c r="E11" s="52" t="s">
        <v>161</v>
      </c>
      <c r="F11" s="367">
        <f>SUM(F13:F17)</f>
        <v>432281</v>
      </c>
      <c r="G11" s="367">
        <f>SUM(G13:G17)</f>
        <v>241626</v>
      </c>
      <c r="H11" s="367">
        <f>SUM(H13:H17)</f>
        <v>230626</v>
      </c>
      <c r="I11" s="367">
        <f t="shared" si="0"/>
        <v>472252</v>
      </c>
      <c r="J11" s="367"/>
    </row>
    <row r="12" spans="1:10" ht="12.45" customHeight="1" x14ac:dyDescent="0.3">
      <c r="A12" s="32"/>
      <c r="B12" s="31"/>
      <c r="C12" s="235" t="s">
        <v>5</v>
      </c>
      <c r="D12" s="236"/>
      <c r="E12" s="239" t="s">
        <v>79</v>
      </c>
      <c r="F12" s="22">
        <v>371000</v>
      </c>
      <c r="G12" s="22">
        <v>192000</v>
      </c>
      <c r="H12" s="22">
        <v>192000</v>
      </c>
      <c r="I12" s="22">
        <f t="shared" si="0"/>
        <v>384000</v>
      </c>
      <c r="J12" s="22">
        <v>384000</v>
      </c>
    </row>
    <row r="13" spans="1:10" ht="12.45" customHeight="1" x14ac:dyDescent="0.3">
      <c r="A13" s="32"/>
      <c r="B13" s="31"/>
      <c r="C13" s="235" t="s">
        <v>132</v>
      </c>
      <c r="D13" s="236"/>
      <c r="E13" s="239" t="s">
        <v>147</v>
      </c>
      <c r="F13" s="22">
        <v>82000</v>
      </c>
      <c r="G13" s="22">
        <v>96000</v>
      </c>
      <c r="H13" s="22">
        <v>0</v>
      </c>
      <c r="I13" s="22">
        <f t="shared" si="0"/>
        <v>96000</v>
      </c>
      <c r="J13" s="22">
        <v>96000</v>
      </c>
    </row>
    <row r="14" spans="1:10" ht="12.45" customHeight="1" x14ac:dyDescent="0.3">
      <c r="A14" s="32"/>
      <c r="B14" s="31"/>
      <c r="C14" s="387" t="s">
        <v>401</v>
      </c>
      <c r="D14" s="388"/>
      <c r="E14" s="395"/>
      <c r="F14" s="22">
        <v>0</v>
      </c>
      <c r="G14" s="22">
        <v>0</v>
      </c>
      <c r="H14" s="22">
        <v>5000</v>
      </c>
      <c r="I14" s="22">
        <f t="shared" si="0"/>
        <v>5000</v>
      </c>
      <c r="J14" s="22">
        <v>15000</v>
      </c>
    </row>
    <row r="15" spans="1:10" ht="12.45" customHeight="1" x14ac:dyDescent="0.3">
      <c r="A15" s="32"/>
      <c r="B15" s="31"/>
      <c r="C15" s="235" t="s">
        <v>138</v>
      </c>
      <c r="D15" s="236"/>
      <c r="E15" s="239" t="s">
        <v>154</v>
      </c>
      <c r="F15" s="22">
        <v>139082</v>
      </c>
      <c r="G15" s="22">
        <v>0</v>
      </c>
      <c r="H15" s="22">
        <v>145626</v>
      </c>
      <c r="I15" s="22">
        <f t="shared" si="0"/>
        <v>145626</v>
      </c>
      <c r="J15" s="22">
        <v>145439</v>
      </c>
    </row>
    <row r="16" spans="1:10" ht="12.45" customHeight="1" x14ac:dyDescent="0.3">
      <c r="A16" s="32"/>
      <c r="B16" s="31"/>
      <c r="C16" s="235" t="s">
        <v>237</v>
      </c>
      <c r="D16" s="236"/>
      <c r="E16" s="239" t="s">
        <v>154</v>
      </c>
      <c r="F16" s="22">
        <v>131199</v>
      </c>
      <c r="G16" s="22">
        <v>145626</v>
      </c>
      <c r="H16" s="22">
        <v>0</v>
      </c>
      <c r="I16" s="22">
        <f t="shared" si="0"/>
        <v>145626</v>
      </c>
      <c r="J16" s="22">
        <v>145439</v>
      </c>
    </row>
    <row r="17" spans="1:13" ht="12.45" customHeight="1" x14ac:dyDescent="0.3">
      <c r="A17" s="32"/>
      <c r="B17" s="31"/>
      <c r="C17" s="235" t="s">
        <v>140</v>
      </c>
      <c r="D17" s="236"/>
      <c r="E17" s="239" t="s">
        <v>155</v>
      </c>
      <c r="F17" s="22">
        <v>80000</v>
      </c>
      <c r="G17" s="22">
        <v>0</v>
      </c>
      <c r="H17" s="22">
        <v>80000</v>
      </c>
      <c r="I17" s="22">
        <f t="shared" si="0"/>
        <v>80000</v>
      </c>
      <c r="J17" s="22">
        <v>80000</v>
      </c>
    </row>
    <row r="18" spans="1:13" ht="12.45" customHeight="1" x14ac:dyDescent="0.3">
      <c r="A18" s="32"/>
      <c r="B18" s="33" t="s">
        <v>60</v>
      </c>
      <c r="C18" s="33"/>
      <c r="D18" s="34"/>
      <c r="E18" s="52" t="s">
        <v>156</v>
      </c>
      <c r="F18" s="367">
        <f>SUM(F19:F22)</f>
        <v>253427.71</v>
      </c>
      <c r="G18" s="367">
        <f t="shared" ref="G18:H18" si="1">SUM(G19:G22)</f>
        <v>136407.26999999999</v>
      </c>
      <c r="H18" s="367">
        <f t="shared" si="1"/>
        <v>140147.72999999998</v>
      </c>
      <c r="I18" s="367">
        <f t="shared" si="0"/>
        <v>276555</v>
      </c>
      <c r="J18" s="367"/>
    </row>
    <row r="19" spans="1:13" ht="12.45" customHeight="1" x14ac:dyDescent="0.3">
      <c r="A19" s="32"/>
      <c r="B19" s="31"/>
      <c r="C19" s="128" t="s">
        <v>141</v>
      </c>
      <c r="D19" s="126"/>
      <c r="E19" s="52" t="s">
        <v>157</v>
      </c>
      <c r="F19" s="22">
        <v>193795.72</v>
      </c>
      <c r="G19" s="22">
        <v>104850.72</v>
      </c>
      <c r="H19" s="22">
        <v>104860.28</v>
      </c>
      <c r="I19" s="14">
        <f t="shared" si="0"/>
        <v>209711</v>
      </c>
      <c r="J19" s="14">
        <v>209440</v>
      </c>
    </row>
    <row r="20" spans="1:13" ht="12.45" customHeight="1" x14ac:dyDescent="0.3">
      <c r="A20" s="32"/>
      <c r="B20" s="31"/>
      <c r="C20" s="128" t="s">
        <v>142</v>
      </c>
      <c r="D20" s="126"/>
      <c r="E20" s="52" t="s">
        <v>158</v>
      </c>
      <c r="F20" s="22">
        <v>18600</v>
      </c>
      <c r="G20" s="22">
        <v>9600</v>
      </c>
      <c r="H20" s="22">
        <v>9600</v>
      </c>
      <c r="I20" s="14">
        <f t="shared" si="0"/>
        <v>19200</v>
      </c>
      <c r="J20" s="14">
        <v>19200</v>
      </c>
    </row>
    <row r="21" spans="1:13" ht="12.45" customHeight="1" x14ac:dyDescent="0.3">
      <c r="A21" s="32"/>
      <c r="B21" s="31"/>
      <c r="C21" s="128" t="s">
        <v>143</v>
      </c>
      <c r="D21" s="126"/>
      <c r="E21" s="52" t="s">
        <v>162</v>
      </c>
      <c r="F21" s="22">
        <v>25333.49</v>
      </c>
      <c r="G21" s="22">
        <v>13351.23</v>
      </c>
      <c r="H21" s="22">
        <v>17076.77</v>
      </c>
      <c r="I21" s="14">
        <f t="shared" si="0"/>
        <v>30428</v>
      </c>
      <c r="J21" s="14">
        <v>26664</v>
      </c>
    </row>
    <row r="22" spans="1:13" ht="12.45" customHeight="1" x14ac:dyDescent="0.3">
      <c r="A22" s="32"/>
      <c r="B22" s="31"/>
      <c r="C22" s="128" t="s">
        <v>144</v>
      </c>
      <c r="D22" s="126"/>
      <c r="E22" s="52" t="s">
        <v>159</v>
      </c>
      <c r="F22" s="22">
        <v>15698.5</v>
      </c>
      <c r="G22" s="22">
        <v>8605.32</v>
      </c>
      <c r="H22" s="22">
        <v>8610.68</v>
      </c>
      <c r="I22" s="14">
        <f t="shared" si="0"/>
        <v>17216</v>
      </c>
      <c r="J22" s="14">
        <v>19200</v>
      </c>
    </row>
    <row r="23" spans="1:13" ht="12.45" customHeight="1" x14ac:dyDescent="0.3">
      <c r="A23" s="32"/>
      <c r="B23" s="127" t="s">
        <v>6</v>
      </c>
      <c r="C23" s="126"/>
      <c r="E23" s="52" t="s">
        <v>163</v>
      </c>
      <c r="F23" s="14"/>
      <c r="G23" s="14"/>
      <c r="H23" s="14"/>
      <c r="I23" s="14"/>
      <c r="J23" s="14"/>
      <c r="M23" s="39" t="s">
        <v>54</v>
      </c>
    </row>
    <row r="24" spans="1:13" ht="12.45" customHeight="1" x14ac:dyDescent="0.3">
      <c r="A24" s="32"/>
      <c r="B24" s="33"/>
      <c r="C24" s="565" t="s">
        <v>246</v>
      </c>
      <c r="D24" s="564"/>
      <c r="E24" s="52"/>
      <c r="F24" s="22">
        <v>80000</v>
      </c>
      <c r="G24" s="19">
        <v>0</v>
      </c>
      <c r="H24" s="22">
        <v>80000</v>
      </c>
      <c r="I24" s="22">
        <f>SUM(G24:H24)</f>
        <v>80000</v>
      </c>
      <c r="J24" s="22">
        <v>80000</v>
      </c>
    </row>
    <row r="25" spans="1:13" ht="12.45" customHeight="1" x14ac:dyDescent="0.3">
      <c r="A25" s="32"/>
      <c r="B25" s="33"/>
      <c r="C25" s="260" t="s">
        <v>313</v>
      </c>
      <c r="D25" s="259"/>
      <c r="E25" s="52"/>
      <c r="F25" s="299">
        <v>82606.789999999994</v>
      </c>
      <c r="G25" s="365"/>
      <c r="H25" s="365"/>
      <c r="I25" s="365"/>
      <c r="J25" s="365"/>
    </row>
    <row r="26" spans="1:13" ht="12.45" customHeight="1" x14ac:dyDescent="0.3">
      <c r="A26" s="32"/>
      <c r="B26" s="569" t="s">
        <v>87</v>
      </c>
      <c r="C26" s="569"/>
      <c r="D26" s="570"/>
      <c r="E26" s="84"/>
      <c r="F26" s="17">
        <f>SUM(F10,F11,F12,F18,F24,F25)</f>
        <v>2835928</v>
      </c>
      <c r="G26" s="17">
        <f>SUM(G10,G11,G12,G18,G24)</f>
        <v>1443789.27</v>
      </c>
      <c r="H26" s="17">
        <f>SUM(H10,H11,H12,H18,H24)</f>
        <v>1516529.73</v>
      </c>
      <c r="I26" s="17">
        <f>SUM(I10,I11,I12,I18,I24)</f>
        <v>2960319</v>
      </c>
      <c r="J26" s="17">
        <f>SUM(J24,J22,J21,J20,J19,J17,J16,J15,J13,J12,J10,J14)</f>
        <v>2965650</v>
      </c>
    </row>
    <row r="27" spans="1:13" ht="12.45" customHeight="1" x14ac:dyDescent="0.3">
      <c r="A27" s="11" t="s">
        <v>7</v>
      </c>
      <c r="B27" s="13"/>
      <c r="C27" s="20"/>
      <c r="D27" s="44"/>
      <c r="E27" s="43"/>
      <c r="F27" s="14"/>
      <c r="G27" s="14"/>
      <c r="H27" s="14"/>
      <c r="I27" s="14"/>
      <c r="J27" s="14"/>
    </row>
    <row r="28" spans="1:13" s="423" customFormat="1" ht="12.45" customHeight="1" x14ac:dyDescent="0.3">
      <c r="A28" s="420"/>
      <c r="B28" s="468"/>
      <c r="C28" s="548" t="s">
        <v>8</v>
      </c>
      <c r="D28" s="556"/>
      <c r="E28" s="424" t="s">
        <v>115</v>
      </c>
      <c r="F28" s="14">
        <v>0</v>
      </c>
      <c r="G28" s="14">
        <v>0</v>
      </c>
      <c r="H28" s="14">
        <v>0</v>
      </c>
      <c r="I28" s="14">
        <v>0</v>
      </c>
      <c r="J28" s="14">
        <v>20000</v>
      </c>
    </row>
    <row r="29" spans="1:13" s="423" customFormat="1" ht="12.45" customHeight="1" x14ac:dyDescent="0.3">
      <c r="A29" s="420"/>
      <c r="B29" s="468"/>
      <c r="C29" s="548" t="s">
        <v>50</v>
      </c>
      <c r="D29" s="556"/>
      <c r="E29" s="424" t="s">
        <v>116</v>
      </c>
      <c r="F29" s="14">
        <v>0</v>
      </c>
      <c r="G29" s="14">
        <v>0</v>
      </c>
      <c r="H29" s="14">
        <v>0</v>
      </c>
      <c r="I29" s="14">
        <v>0</v>
      </c>
      <c r="J29" s="14">
        <v>30000</v>
      </c>
    </row>
    <row r="30" spans="1:13" ht="12.45" customHeight="1" x14ac:dyDescent="0.3">
      <c r="A30" s="11"/>
      <c r="B30" s="548" t="s">
        <v>10</v>
      </c>
      <c r="C30" s="549"/>
      <c r="D30" s="556"/>
      <c r="E30" s="424" t="s">
        <v>117</v>
      </c>
      <c r="F30" s="14">
        <v>0</v>
      </c>
      <c r="G30" s="14">
        <v>0</v>
      </c>
      <c r="H30" s="14">
        <v>0</v>
      </c>
      <c r="I30" s="14">
        <v>0</v>
      </c>
      <c r="J30" s="14">
        <v>25000</v>
      </c>
    </row>
    <row r="31" spans="1:13" ht="12.45" customHeight="1" x14ac:dyDescent="0.3">
      <c r="A31" s="11"/>
      <c r="B31" s="133"/>
      <c r="C31" s="565" t="s">
        <v>192</v>
      </c>
      <c r="D31" s="556"/>
      <c r="E31" s="52" t="s">
        <v>118</v>
      </c>
      <c r="F31" s="14">
        <v>36299</v>
      </c>
      <c r="G31" s="14">
        <v>13806</v>
      </c>
      <c r="H31" s="14">
        <v>106194</v>
      </c>
      <c r="I31" s="14">
        <f>SUM(G31:H31)</f>
        <v>120000</v>
      </c>
      <c r="J31" s="14">
        <v>80000</v>
      </c>
    </row>
    <row r="32" spans="1:13" ht="12.45" customHeight="1" x14ac:dyDescent="0.3">
      <c r="A32" s="11"/>
      <c r="B32" s="548" t="s">
        <v>13</v>
      </c>
      <c r="C32" s="548"/>
      <c r="D32" s="564"/>
      <c r="E32" s="52" t="s">
        <v>168</v>
      </c>
      <c r="F32" s="14">
        <v>37918</v>
      </c>
      <c r="G32" s="14"/>
      <c r="H32" s="14"/>
      <c r="I32" s="14"/>
      <c r="J32" s="14"/>
    </row>
    <row r="33" spans="1:10" ht="12.45" customHeight="1" x14ac:dyDescent="0.3">
      <c r="A33" s="11"/>
      <c r="B33" s="133"/>
      <c r="C33" s="134" t="s">
        <v>104</v>
      </c>
      <c r="D33" s="136"/>
      <c r="E33" s="52" t="s">
        <v>170</v>
      </c>
      <c r="F33" s="14"/>
      <c r="G33" s="14">
        <v>0</v>
      </c>
      <c r="H33" s="14">
        <v>100000</v>
      </c>
      <c r="I33" s="14">
        <f>SUM(G33:H33)</f>
        <v>100000</v>
      </c>
      <c r="J33" s="14">
        <v>0</v>
      </c>
    </row>
    <row r="34" spans="1:10" s="423" customFormat="1" ht="12.45" customHeight="1" x14ac:dyDescent="0.3">
      <c r="A34" s="420"/>
      <c r="B34" s="461" t="s">
        <v>38</v>
      </c>
      <c r="C34" s="463"/>
      <c r="D34" s="462"/>
      <c r="E34" s="424"/>
      <c r="F34" s="298">
        <v>560000</v>
      </c>
      <c r="G34" s="298"/>
      <c r="H34" s="298"/>
      <c r="I34" s="298"/>
      <c r="J34" s="298"/>
    </row>
    <row r="35" spans="1:10" ht="12.45" customHeight="1" x14ac:dyDescent="0.3">
      <c r="A35" s="38"/>
      <c r="B35" s="569" t="s">
        <v>88</v>
      </c>
      <c r="C35" s="569"/>
      <c r="D35" s="570"/>
      <c r="E35" s="84"/>
      <c r="F35" s="17">
        <f>SUM(F31:F34)</f>
        <v>634217</v>
      </c>
      <c r="G35" s="17">
        <f>SUM(G31:G33)</f>
        <v>13806</v>
      </c>
      <c r="H35" s="17">
        <f>SUM(H31:H33)</f>
        <v>206194</v>
      </c>
      <c r="I35" s="17">
        <f>SUM(I31:I33)</f>
        <v>220000</v>
      </c>
      <c r="J35" s="17">
        <f>SUM(J28:J33)</f>
        <v>155000</v>
      </c>
    </row>
    <row r="36" spans="1:10" ht="12.45" customHeight="1" x14ac:dyDescent="0.3">
      <c r="A36" s="571" t="s">
        <v>15</v>
      </c>
      <c r="B36" s="569"/>
      <c r="C36" s="569"/>
      <c r="D36" s="570"/>
      <c r="E36" s="84"/>
      <c r="F36" s="17"/>
      <c r="G36" s="17"/>
      <c r="H36" s="17"/>
      <c r="I36" s="17"/>
      <c r="J36" s="17"/>
    </row>
    <row r="37" spans="1:10" ht="12.45" customHeight="1" x14ac:dyDescent="0.3">
      <c r="A37" s="38"/>
      <c r="B37" t="s">
        <v>222</v>
      </c>
      <c r="C37"/>
      <c r="E37" s="224" t="s">
        <v>223</v>
      </c>
      <c r="F37" s="14">
        <v>0</v>
      </c>
      <c r="G37" s="43"/>
      <c r="H37" s="43"/>
      <c r="I37" s="43"/>
      <c r="J37" s="43"/>
    </row>
    <row r="38" spans="1:10" ht="12.45" customHeight="1" x14ac:dyDescent="0.3">
      <c r="A38" s="38"/>
      <c r="B38"/>
      <c r="C38" s="237" t="s">
        <v>304</v>
      </c>
      <c r="E38" s="52" t="s">
        <v>273</v>
      </c>
      <c r="F38" s="217">
        <v>25000</v>
      </c>
      <c r="G38" s="217">
        <v>0</v>
      </c>
      <c r="H38" s="217">
        <v>0</v>
      </c>
      <c r="I38" s="217">
        <f>SUM(G38:H38)</f>
        <v>0</v>
      </c>
      <c r="J38" s="217">
        <v>60000</v>
      </c>
    </row>
    <row r="39" spans="1:10" ht="12.45" customHeight="1" x14ac:dyDescent="0.3">
      <c r="A39" s="38"/>
      <c r="B39" s="569" t="s">
        <v>89</v>
      </c>
      <c r="C39" s="569"/>
      <c r="D39" s="570"/>
      <c r="E39" s="84"/>
      <c r="F39" s="212">
        <f>SUM(F37:F38)</f>
        <v>25000</v>
      </c>
      <c r="G39" s="212">
        <f>SUM(G37:G38)</f>
        <v>0</v>
      </c>
      <c r="H39" s="212">
        <f>SUM(H37:H38)</f>
        <v>0</v>
      </c>
      <c r="I39" s="212">
        <f>SUM(I37:I38)</f>
        <v>0</v>
      </c>
      <c r="J39" s="212">
        <f>SUM(J37:J38)</f>
        <v>60000</v>
      </c>
    </row>
    <row r="40" spans="1:10" ht="12.45" customHeight="1" thickBot="1" x14ac:dyDescent="0.35">
      <c r="A40" s="584" t="s">
        <v>16</v>
      </c>
      <c r="B40" s="585"/>
      <c r="C40" s="585"/>
      <c r="D40" s="586"/>
      <c r="E40" s="30"/>
      <c r="F40" s="152">
        <f>SUM(F39,F35,F26)</f>
        <v>3495145</v>
      </c>
      <c r="G40" s="152">
        <f>SUM(G39,G35,G26)</f>
        <v>1457595.27</v>
      </c>
      <c r="H40" s="152">
        <f>SUM(H39,H35,H26)</f>
        <v>1722723.73</v>
      </c>
      <c r="I40" s="152">
        <f>SUM(I39,I35,I26)</f>
        <v>3180319</v>
      </c>
      <c r="J40" s="152">
        <f>SUM(J39,J35,J26)</f>
        <v>3180650</v>
      </c>
    </row>
    <row r="41" spans="1:10" s="334" customFormat="1" ht="12.45" customHeight="1" thickTop="1" x14ac:dyDescent="0.3">
      <c r="E41" s="337"/>
      <c r="F41" s="336"/>
      <c r="G41" s="336"/>
      <c r="H41" s="336"/>
      <c r="I41" s="336"/>
      <c r="J41" s="336"/>
    </row>
    <row r="42" spans="1:10" s="334" customFormat="1" ht="12.45" customHeight="1" x14ac:dyDescent="0.3">
      <c r="A42" s="31" t="s">
        <v>28</v>
      </c>
      <c r="B42" s="31"/>
      <c r="C42" s="31"/>
      <c r="D42" s="31"/>
      <c r="E42" s="24" t="s">
        <v>30</v>
      </c>
      <c r="F42" s="48"/>
      <c r="G42" s="48"/>
      <c r="H42" s="40" t="s">
        <v>31</v>
      </c>
      <c r="I42" s="48"/>
      <c r="J42" s="48"/>
    </row>
    <row r="43" spans="1:10" s="334" customFormat="1" ht="12.45" customHeight="1" x14ac:dyDescent="0.3">
      <c r="A43" s="31"/>
      <c r="B43" s="31"/>
      <c r="C43" s="31"/>
      <c r="D43" s="31"/>
      <c r="E43" s="394"/>
      <c r="F43" s="48"/>
      <c r="G43" s="48"/>
      <c r="H43" s="48"/>
      <c r="I43" s="48"/>
      <c r="J43" s="48"/>
    </row>
    <row r="44" spans="1:10" s="334" customFormat="1" ht="12.45" customHeight="1" x14ac:dyDescent="0.3">
      <c r="A44" s="31"/>
      <c r="B44" s="360"/>
      <c r="C44" s="360" t="s">
        <v>33</v>
      </c>
      <c r="D44" s="360"/>
      <c r="E44" s="360"/>
      <c r="F44" s="360" t="s">
        <v>32</v>
      </c>
      <c r="G44" s="360"/>
      <c r="H44" s="361"/>
      <c r="I44" s="360" t="s">
        <v>33</v>
      </c>
      <c r="J44" s="361"/>
    </row>
    <row r="45" spans="1:10" s="334" customFormat="1" ht="12.45" customHeight="1" x14ac:dyDescent="0.3">
      <c r="A45" s="31"/>
      <c r="B45" s="31"/>
      <c r="C45" s="223" t="s">
        <v>29</v>
      </c>
      <c r="D45" s="31"/>
      <c r="E45" s="394"/>
      <c r="F45" s="223" t="s">
        <v>260</v>
      </c>
      <c r="G45" s="31"/>
      <c r="H45" s="48"/>
      <c r="I45" s="223" t="s">
        <v>308</v>
      </c>
      <c r="J45" s="48"/>
    </row>
  </sheetData>
  <mergeCells count="21">
    <mergeCell ref="A2:J2"/>
    <mergeCell ref="A3:J3"/>
    <mergeCell ref="G5:I5"/>
    <mergeCell ref="J5:J6"/>
    <mergeCell ref="E6:E7"/>
    <mergeCell ref="I6:I7"/>
    <mergeCell ref="A6:D7"/>
    <mergeCell ref="G6:G7"/>
    <mergeCell ref="H6:H7"/>
    <mergeCell ref="B26:D26"/>
    <mergeCell ref="A8:D8"/>
    <mergeCell ref="C24:D24"/>
    <mergeCell ref="B39:D39"/>
    <mergeCell ref="A40:D40"/>
    <mergeCell ref="C31:D31"/>
    <mergeCell ref="B30:D30"/>
    <mergeCell ref="B32:D32"/>
    <mergeCell ref="B35:D35"/>
    <mergeCell ref="A36:D36"/>
    <mergeCell ref="C28:D28"/>
    <mergeCell ref="C29:D29"/>
  </mergeCells>
  <pageMargins left="2.08" right="0.39370078740157483" top="0.15748031496062992" bottom="0.11811023622047245" header="0" footer="0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1:J82"/>
  <sheetViews>
    <sheetView topLeftCell="A47" workbookViewId="0">
      <selection activeCell="G49" sqref="G49"/>
    </sheetView>
  </sheetViews>
  <sheetFormatPr defaultColWidth="9.109375" defaultRowHeight="14.1" customHeight="1" x14ac:dyDescent="0.3"/>
  <cols>
    <col min="1" max="2" width="3.109375" style="39" customWidth="1"/>
    <col min="3" max="3" width="2.44140625" style="39" customWidth="1"/>
    <col min="4" max="4" width="42.6640625" style="39" customWidth="1"/>
    <col min="5" max="5" width="17.109375" style="82" customWidth="1"/>
    <col min="6" max="6" width="16.33203125" style="39" customWidth="1"/>
    <col min="7" max="7" width="15.33203125" style="39" customWidth="1"/>
    <col min="8" max="8" width="15" style="39" customWidth="1"/>
    <col min="9" max="9" width="16.109375" style="39" customWidth="1"/>
    <col min="10" max="10" width="15.88671875" style="39" customWidth="1"/>
    <col min="11" max="16384" width="9.109375" style="39"/>
  </cols>
  <sheetData>
    <row r="1" spans="1:10" ht="14.1" customHeight="1" x14ac:dyDescent="0.3">
      <c r="E1" s="268"/>
    </row>
    <row r="2" spans="1:10" ht="14.1" customHeight="1" x14ac:dyDescent="0.3">
      <c r="E2" s="268"/>
    </row>
    <row r="3" spans="1:10" ht="14.1" customHeight="1" x14ac:dyDescent="0.3">
      <c r="E3" s="169"/>
      <c r="J3" s="202"/>
    </row>
    <row r="4" spans="1:10" s="31" customFormat="1" ht="14.1" customHeight="1" x14ac:dyDescent="0.3">
      <c r="B4" s="31" t="s">
        <v>0</v>
      </c>
      <c r="E4" s="394"/>
      <c r="F4" s="48"/>
      <c r="G4" s="48"/>
      <c r="H4" s="48"/>
      <c r="I4" s="48"/>
      <c r="J4" s="48" t="s">
        <v>27</v>
      </c>
    </row>
    <row r="5" spans="1:10" s="31" customFormat="1" ht="14.1" customHeight="1" x14ac:dyDescent="0.3">
      <c r="A5" s="547" t="s">
        <v>399</v>
      </c>
      <c r="B5" s="547"/>
      <c r="C5" s="547"/>
      <c r="D5" s="547"/>
      <c r="E5" s="547"/>
      <c r="F5" s="547"/>
      <c r="G5" s="547"/>
      <c r="H5" s="547"/>
      <c r="I5" s="547"/>
      <c r="J5" s="547"/>
    </row>
    <row r="6" spans="1:10" ht="14.1" customHeight="1" x14ac:dyDescent="0.3">
      <c r="A6" s="575" t="s">
        <v>400</v>
      </c>
      <c r="B6" s="575"/>
      <c r="C6" s="575"/>
      <c r="D6" s="575"/>
      <c r="E6" s="575"/>
      <c r="F6" s="575"/>
      <c r="G6" s="575"/>
      <c r="H6" s="575"/>
      <c r="I6" s="575"/>
      <c r="J6" s="575"/>
    </row>
    <row r="7" spans="1:10" ht="14.1" customHeight="1" thickBot="1" x14ac:dyDescent="0.35">
      <c r="A7" s="39" t="s">
        <v>71</v>
      </c>
      <c r="J7" s="205" t="s">
        <v>228</v>
      </c>
    </row>
    <row r="8" spans="1:10" ht="14.1" customHeight="1" thickBot="1" x14ac:dyDescent="0.35">
      <c r="A8" s="25"/>
      <c r="B8" s="26"/>
      <c r="C8" s="26"/>
      <c r="D8" s="26"/>
      <c r="E8" s="27"/>
      <c r="F8" s="279"/>
      <c r="G8" s="554" t="s">
        <v>20</v>
      </c>
      <c r="H8" s="554"/>
      <c r="I8" s="554"/>
      <c r="J8" s="557" t="s">
        <v>25</v>
      </c>
    </row>
    <row r="9" spans="1:10" ht="14.1" customHeight="1" x14ac:dyDescent="0.3">
      <c r="A9" s="579" t="s">
        <v>1</v>
      </c>
      <c r="B9" s="580"/>
      <c r="C9" s="580"/>
      <c r="D9" s="576"/>
      <c r="E9" s="620" t="s">
        <v>17</v>
      </c>
      <c r="F9" s="280" t="s">
        <v>18</v>
      </c>
      <c r="G9" s="577" t="s">
        <v>19</v>
      </c>
      <c r="H9" s="577" t="s">
        <v>24</v>
      </c>
      <c r="I9" s="577" t="s">
        <v>23</v>
      </c>
      <c r="J9" s="558"/>
    </row>
    <row r="10" spans="1:10" ht="14.1" customHeight="1" thickBot="1" x14ac:dyDescent="0.35">
      <c r="A10" s="623"/>
      <c r="B10" s="624"/>
      <c r="C10" s="624"/>
      <c r="D10" s="625"/>
      <c r="E10" s="621"/>
      <c r="F10" s="292" t="s">
        <v>19</v>
      </c>
      <c r="G10" s="622"/>
      <c r="H10" s="622"/>
      <c r="I10" s="622"/>
      <c r="J10" s="292" t="s">
        <v>26</v>
      </c>
    </row>
    <row r="11" spans="1:10" ht="14.1" customHeight="1" x14ac:dyDescent="0.3">
      <c r="A11" s="617"/>
      <c r="B11" s="618"/>
      <c r="C11" s="618"/>
      <c r="D11" s="619"/>
      <c r="E11" s="290"/>
      <c r="F11" s="290"/>
      <c r="G11" s="290"/>
      <c r="H11" s="290"/>
      <c r="I11" s="290"/>
      <c r="J11" s="290"/>
    </row>
    <row r="12" spans="1:10" ht="14.1" customHeight="1" x14ac:dyDescent="0.3">
      <c r="A12" s="571" t="s">
        <v>62</v>
      </c>
      <c r="B12" s="569"/>
      <c r="C12" s="569"/>
      <c r="D12" s="570"/>
      <c r="E12" s="291"/>
      <c r="F12" s="14"/>
      <c r="G12" s="14"/>
      <c r="H12" s="14"/>
      <c r="I12" s="14"/>
      <c r="J12" s="14"/>
    </row>
    <row r="13" spans="1:10" ht="14.1" customHeight="1" x14ac:dyDescent="0.3">
      <c r="A13" s="32"/>
      <c r="B13" s="549" t="s">
        <v>2</v>
      </c>
      <c r="C13" s="549"/>
      <c r="D13" s="556"/>
      <c r="E13" s="52" t="s">
        <v>160</v>
      </c>
      <c r="F13" s="14"/>
      <c r="G13" s="14"/>
      <c r="H13" s="14"/>
      <c r="I13" s="14"/>
      <c r="J13" s="14"/>
    </row>
    <row r="14" spans="1:10" ht="14.1" customHeight="1" x14ac:dyDescent="0.3">
      <c r="A14" s="32"/>
      <c r="B14" s="33"/>
      <c r="C14" s="549" t="s">
        <v>3</v>
      </c>
      <c r="D14" s="556"/>
      <c r="E14" s="137" t="s">
        <v>78</v>
      </c>
      <c r="F14" s="22">
        <v>1183836</v>
      </c>
      <c r="G14" s="22">
        <v>649500</v>
      </c>
      <c r="H14" s="22">
        <v>649500</v>
      </c>
      <c r="I14" s="22">
        <f>SUM(G14:H14)</f>
        <v>1299000</v>
      </c>
      <c r="J14" s="22">
        <v>1300500</v>
      </c>
    </row>
    <row r="15" spans="1:10" ht="14.1" customHeight="1" x14ac:dyDescent="0.3">
      <c r="A15" s="32"/>
      <c r="B15" s="549" t="s">
        <v>4</v>
      </c>
      <c r="C15" s="549"/>
      <c r="D15" s="556"/>
      <c r="E15" s="52" t="s">
        <v>161</v>
      </c>
      <c r="F15" s="366">
        <f>SUM(F17:F24)</f>
        <v>372302</v>
      </c>
      <c r="G15" s="366">
        <f>SUM(G16:G24)</f>
        <v>247750</v>
      </c>
      <c r="H15" s="366">
        <f t="shared" ref="H15" si="0">SUM(H17:H24)</f>
        <v>195750</v>
      </c>
      <c r="I15" s="366">
        <f>SUM(I17:I24)</f>
        <v>395500</v>
      </c>
      <c r="J15" s="366"/>
    </row>
    <row r="16" spans="1:10" ht="14.1" customHeight="1" x14ac:dyDescent="0.3">
      <c r="A16" s="32"/>
      <c r="B16" s="31"/>
      <c r="C16" s="549" t="s">
        <v>5</v>
      </c>
      <c r="D16" s="556"/>
      <c r="E16" s="137" t="s">
        <v>79</v>
      </c>
      <c r="F16" s="22">
        <v>96000</v>
      </c>
      <c r="G16" s="22">
        <v>48000</v>
      </c>
      <c r="H16" s="22">
        <v>48000</v>
      </c>
      <c r="I16" s="22">
        <f>SUM(G16:H16)</f>
        <v>96000</v>
      </c>
      <c r="J16" s="22">
        <v>96000</v>
      </c>
    </row>
    <row r="17" spans="1:10" ht="14.1" customHeight="1" x14ac:dyDescent="0.3">
      <c r="A17" s="32"/>
      <c r="B17" s="31"/>
      <c r="C17" s="549" t="s">
        <v>130</v>
      </c>
      <c r="D17" s="556"/>
      <c r="E17" s="239" t="s">
        <v>145</v>
      </c>
      <c r="F17" s="22">
        <v>67500</v>
      </c>
      <c r="G17" s="22">
        <v>33750</v>
      </c>
      <c r="H17" s="22">
        <v>33750</v>
      </c>
      <c r="I17" s="22">
        <f>SUM(G17:H17)</f>
        <v>67500</v>
      </c>
      <c r="J17" s="22">
        <v>67500</v>
      </c>
    </row>
    <row r="18" spans="1:10" ht="14.1" customHeight="1" x14ac:dyDescent="0.3">
      <c r="A18" s="32"/>
      <c r="B18" s="31"/>
      <c r="C18" s="549" t="s">
        <v>131</v>
      </c>
      <c r="D18" s="556"/>
      <c r="E18" s="239" t="s">
        <v>146</v>
      </c>
      <c r="F18" s="22">
        <v>67500</v>
      </c>
      <c r="G18" s="22">
        <v>33750</v>
      </c>
      <c r="H18" s="22">
        <v>33750</v>
      </c>
      <c r="I18" s="22">
        <f>SUM(G18:H18)</f>
        <v>67500</v>
      </c>
      <c r="J18" s="22">
        <v>67500</v>
      </c>
    </row>
    <row r="19" spans="1:10" ht="14.1" customHeight="1" x14ac:dyDescent="0.3">
      <c r="A19" s="32"/>
      <c r="B19" s="31"/>
      <c r="C19" s="549" t="s">
        <v>132</v>
      </c>
      <c r="D19" s="556"/>
      <c r="E19" s="239" t="s">
        <v>147</v>
      </c>
      <c r="F19" s="22">
        <v>20000</v>
      </c>
      <c r="G19" s="22">
        <v>24000</v>
      </c>
      <c r="H19" s="22">
        <v>0</v>
      </c>
      <c r="I19" s="22">
        <f>SUM(G19:H19)</f>
        <v>24000</v>
      </c>
      <c r="J19" s="22">
        <v>24000</v>
      </c>
    </row>
    <row r="20" spans="1:10" ht="14.1" customHeight="1" x14ac:dyDescent="0.3">
      <c r="A20" s="32"/>
      <c r="B20" s="31"/>
      <c r="C20" s="549" t="s">
        <v>135</v>
      </c>
      <c r="D20" s="556"/>
      <c r="E20" s="239" t="s">
        <v>150</v>
      </c>
      <c r="F20" s="22">
        <v>0</v>
      </c>
      <c r="G20" s="22"/>
      <c r="H20" s="22"/>
      <c r="I20" s="22"/>
      <c r="J20" s="22"/>
    </row>
    <row r="21" spans="1:10" ht="14.1" customHeight="1" x14ac:dyDescent="0.3">
      <c r="A21" s="32"/>
      <c r="B21" s="31"/>
      <c r="C21" s="549" t="s">
        <v>139</v>
      </c>
      <c r="D21" s="556"/>
      <c r="E21" s="239" t="s">
        <v>152</v>
      </c>
      <c r="F21" s="22">
        <v>0</v>
      </c>
      <c r="G21" s="22"/>
      <c r="H21" s="22"/>
      <c r="I21" s="22"/>
      <c r="J21" s="22">
        <v>10000</v>
      </c>
    </row>
    <row r="22" spans="1:10" ht="14.1" customHeight="1" x14ac:dyDescent="0.3">
      <c r="A22" s="32"/>
      <c r="B22" s="31"/>
      <c r="C22" s="549" t="s">
        <v>138</v>
      </c>
      <c r="D22" s="556"/>
      <c r="E22" s="239" t="s">
        <v>154</v>
      </c>
      <c r="F22" s="22">
        <v>98651</v>
      </c>
      <c r="G22" s="22">
        <v>0</v>
      </c>
      <c r="H22" s="22">
        <v>108250</v>
      </c>
      <c r="I22" s="22">
        <f>SUM(G22:H22)</f>
        <v>108250</v>
      </c>
      <c r="J22" s="22">
        <v>108375</v>
      </c>
    </row>
    <row r="23" spans="1:10" ht="14.1" customHeight="1" x14ac:dyDescent="0.3">
      <c r="A23" s="32"/>
      <c r="B23" s="31"/>
      <c r="C23" s="549" t="s">
        <v>237</v>
      </c>
      <c r="D23" s="556"/>
      <c r="E23" s="239" t="s">
        <v>154</v>
      </c>
      <c r="F23" s="22">
        <v>98651</v>
      </c>
      <c r="G23" s="22">
        <v>108250</v>
      </c>
      <c r="H23" s="22">
        <v>0</v>
      </c>
      <c r="I23" s="22">
        <f>SUM(G23:H23)</f>
        <v>108250</v>
      </c>
      <c r="J23" s="22">
        <v>108375</v>
      </c>
    </row>
    <row r="24" spans="1:10" ht="14.1" customHeight="1" x14ac:dyDescent="0.3">
      <c r="A24" s="32"/>
      <c r="B24" s="31"/>
      <c r="C24" s="549" t="s">
        <v>140</v>
      </c>
      <c r="D24" s="556"/>
      <c r="E24" s="239" t="s">
        <v>155</v>
      </c>
      <c r="F24" s="22">
        <v>20000</v>
      </c>
      <c r="G24" s="22">
        <v>0</v>
      </c>
      <c r="H24" s="22">
        <v>20000</v>
      </c>
      <c r="I24" s="22">
        <f>SUM(G24:H24)</f>
        <v>20000</v>
      </c>
      <c r="J24" s="22">
        <v>20000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SUM(F29,F28,F27,F26)</f>
        <v>164719.46000000002</v>
      </c>
      <c r="G25" s="367">
        <f>SUM(G26,G27:G28,G29)</f>
        <v>89456.94</v>
      </c>
      <c r="H25" s="367">
        <f>SUM(H26,H27:H28,H29)</f>
        <v>96325.06</v>
      </c>
      <c r="I25" s="367">
        <f>SUM(I26,I27:I28,I29)</f>
        <v>185782</v>
      </c>
      <c r="J25" s="367"/>
    </row>
    <row r="26" spans="1:10" ht="14.1" customHeight="1" x14ac:dyDescent="0.3">
      <c r="A26" s="32"/>
      <c r="B26" s="31"/>
      <c r="C26" s="81" t="s">
        <v>141</v>
      </c>
      <c r="D26" s="79"/>
      <c r="E26" s="52" t="s">
        <v>157</v>
      </c>
      <c r="F26" s="22">
        <v>142060.32</v>
      </c>
      <c r="G26" s="22">
        <v>77940</v>
      </c>
      <c r="H26" s="22">
        <v>77942</v>
      </c>
      <c r="I26" s="14">
        <f>SUM(G26:H26)</f>
        <v>155882</v>
      </c>
      <c r="J26" s="14">
        <v>156062</v>
      </c>
    </row>
    <row r="27" spans="1:10" ht="14.1" customHeight="1" x14ac:dyDescent="0.3">
      <c r="A27" s="32"/>
      <c r="B27" s="31"/>
      <c r="C27" s="81" t="s">
        <v>142</v>
      </c>
      <c r="D27" s="79"/>
      <c r="E27" s="52" t="s">
        <v>158</v>
      </c>
      <c r="F27" s="22">
        <v>4800</v>
      </c>
      <c r="G27" s="22">
        <v>2400</v>
      </c>
      <c r="H27" s="22">
        <v>2400</v>
      </c>
      <c r="I27" s="14">
        <f>SUM(G27:H27)</f>
        <v>4800</v>
      </c>
      <c r="J27" s="14">
        <v>4800</v>
      </c>
    </row>
    <row r="28" spans="1:10" ht="14.1" customHeight="1" x14ac:dyDescent="0.3">
      <c r="A28" s="32"/>
      <c r="B28" s="31"/>
      <c r="C28" s="81" t="s">
        <v>143</v>
      </c>
      <c r="D28" s="79"/>
      <c r="E28" s="52" t="s">
        <v>162</v>
      </c>
      <c r="F28" s="22">
        <v>13059.14</v>
      </c>
      <c r="G28" s="22">
        <v>6716.94</v>
      </c>
      <c r="H28" s="22">
        <v>13583.06</v>
      </c>
      <c r="I28" s="14">
        <f>SUM(G28:H28)</f>
        <v>20300</v>
      </c>
      <c r="J28" s="14">
        <v>15121</v>
      </c>
    </row>
    <row r="29" spans="1:10" ht="14.1" customHeight="1" x14ac:dyDescent="0.3">
      <c r="A29" s="32"/>
      <c r="B29" s="31"/>
      <c r="C29" s="81" t="s">
        <v>144</v>
      </c>
      <c r="D29" s="79"/>
      <c r="E29" s="52" t="s">
        <v>159</v>
      </c>
      <c r="F29" s="22">
        <v>4800</v>
      </c>
      <c r="G29" s="22">
        <v>2400</v>
      </c>
      <c r="H29" s="22">
        <v>2400</v>
      </c>
      <c r="I29" s="14">
        <f>SUM(G29:H29)</f>
        <v>4800</v>
      </c>
      <c r="J29" s="14">
        <v>4800</v>
      </c>
    </row>
    <row r="30" spans="1:10" ht="14.1" customHeight="1" x14ac:dyDescent="0.3">
      <c r="A30" s="32"/>
      <c r="B30" s="135" t="s">
        <v>6</v>
      </c>
      <c r="C30" s="136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34" t="s">
        <v>6</v>
      </c>
      <c r="D31" s="136"/>
      <c r="E31" s="52" t="s">
        <v>159</v>
      </c>
      <c r="F31" s="161">
        <v>1956.54</v>
      </c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5" t="s">
        <v>245</v>
      </c>
      <c r="D32" s="564"/>
      <c r="E32" s="52"/>
      <c r="F32" s="22">
        <v>20000</v>
      </c>
      <c r="G32" s="22">
        <v>0</v>
      </c>
      <c r="H32" s="22">
        <v>20000</v>
      </c>
      <c r="I32" s="22">
        <f>SUM(G32:H32)</f>
        <v>20000</v>
      </c>
      <c r="J32" s="22">
        <v>20000</v>
      </c>
    </row>
    <row r="33" spans="1:10" ht="14.1" customHeight="1" x14ac:dyDescent="0.3">
      <c r="A33" s="32"/>
      <c r="B33" s="33"/>
      <c r="C33" s="260" t="s">
        <v>313</v>
      </c>
      <c r="D33" s="259"/>
      <c r="E33" s="52"/>
      <c r="F33" s="22"/>
      <c r="G33" s="22"/>
      <c r="H33" s="22"/>
      <c r="I33" s="22"/>
      <c r="J33" s="22"/>
    </row>
    <row r="34" spans="1:10" ht="14.1" customHeight="1" x14ac:dyDescent="0.3">
      <c r="A34" s="32"/>
      <c r="B34" s="569" t="s">
        <v>87</v>
      </c>
      <c r="C34" s="569"/>
      <c r="D34" s="570"/>
      <c r="E34" s="84"/>
      <c r="F34" s="17">
        <f>SUM(F14,F15,F16,F25,F31,F32)</f>
        <v>1838814</v>
      </c>
      <c r="G34" s="17">
        <f>SUM(G14,G15,G25,G32)</f>
        <v>986706.94</v>
      </c>
      <c r="H34" s="17">
        <f t="shared" ref="H34" si="1">SUM(H14,H15,H16,H25,H32)</f>
        <v>1009575.06</v>
      </c>
      <c r="I34" s="17">
        <f>SUM(I14,I15,I16,I25,I32)</f>
        <v>1996282</v>
      </c>
      <c r="J34" s="17">
        <f>SUM(J14,J16,J17,J18,J19,J22,J23,J24,J26,J27,J28,J29,J32,J21)</f>
        <v>2003033</v>
      </c>
    </row>
    <row r="35" spans="1:10" ht="14.1" customHeight="1" x14ac:dyDescent="0.3">
      <c r="A35" s="187"/>
      <c r="B35" s="55"/>
      <c r="C35" s="55"/>
      <c r="D35" s="55"/>
      <c r="E35" s="29"/>
      <c r="F35" s="197"/>
      <c r="G35" s="197"/>
      <c r="H35" s="197"/>
      <c r="I35" s="197"/>
      <c r="J35" s="197"/>
    </row>
    <row r="36" spans="1:10" ht="14.1" customHeight="1" x14ac:dyDescent="0.3">
      <c r="A36" s="33"/>
      <c r="B36" s="172"/>
      <c r="C36" s="172"/>
      <c r="D36" s="172"/>
      <c r="E36" s="174"/>
      <c r="F36" s="58"/>
      <c r="G36" s="58"/>
      <c r="H36" s="58"/>
      <c r="I36" s="58"/>
      <c r="J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  <c r="J37" s="58"/>
    </row>
    <row r="38" spans="1:10" s="423" customFormat="1" ht="14.1" customHeight="1" x14ac:dyDescent="0.3">
      <c r="A38" s="33"/>
      <c r="B38" s="444"/>
      <c r="C38" s="444"/>
      <c r="D38" s="444"/>
      <c r="E38" s="443"/>
      <c r="F38" s="58"/>
      <c r="G38" s="58"/>
      <c r="H38" s="58"/>
      <c r="I38" s="58"/>
      <c r="J38" s="58"/>
    </row>
    <row r="39" spans="1:10" s="423" customFormat="1" ht="14.1" customHeight="1" x14ac:dyDescent="0.3">
      <c r="A39" s="33"/>
      <c r="B39" s="444"/>
      <c r="C39" s="444"/>
      <c r="D39" s="444"/>
      <c r="E39" s="443"/>
      <c r="F39" s="58"/>
      <c r="G39" s="58"/>
      <c r="H39" s="58"/>
      <c r="I39" s="58"/>
      <c r="J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</row>
    <row r="41" spans="1:10" ht="14.1" customHeight="1" x14ac:dyDescent="0.3">
      <c r="A41" s="33"/>
      <c r="B41" s="355"/>
      <c r="C41" s="355"/>
      <c r="D41" s="355"/>
      <c r="E41" s="358"/>
      <c r="F41" s="58"/>
      <c r="G41" s="58"/>
      <c r="H41" s="58"/>
      <c r="I41" s="58"/>
    </row>
    <row r="42" spans="1:10" ht="14.1" customHeight="1" x14ac:dyDescent="0.3">
      <c r="A42" s="39" t="s">
        <v>71</v>
      </c>
      <c r="B42" s="172"/>
      <c r="C42" s="172"/>
      <c r="D42" s="172"/>
      <c r="E42" s="174"/>
      <c r="F42" s="58"/>
      <c r="G42" s="58"/>
      <c r="H42" s="58"/>
      <c r="I42" s="58"/>
      <c r="J42" s="205" t="s">
        <v>227</v>
      </c>
    </row>
    <row r="43" spans="1:10" ht="14.1" customHeight="1" x14ac:dyDescent="0.3">
      <c r="A43" s="41"/>
      <c r="B43" s="29"/>
      <c r="C43" s="29"/>
      <c r="D43" s="42"/>
      <c r="E43" s="277"/>
      <c r="F43" s="277"/>
      <c r="G43" s="611" t="s">
        <v>20</v>
      </c>
      <c r="H43" s="611"/>
      <c r="I43" s="611"/>
      <c r="J43" s="612" t="s">
        <v>25</v>
      </c>
    </row>
    <row r="44" spans="1:10" ht="14.1" customHeight="1" x14ac:dyDescent="0.3">
      <c r="A44" s="275"/>
      <c r="B44" s="272"/>
      <c r="C44" s="272"/>
      <c r="D44" s="276"/>
      <c r="E44" s="600" t="s">
        <v>17</v>
      </c>
      <c r="F44" s="278" t="s">
        <v>18</v>
      </c>
      <c r="G44" s="278" t="s">
        <v>21</v>
      </c>
      <c r="H44" s="278" t="s">
        <v>22</v>
      </c>
      <c r="I44" s="614" t="s">
        <v>23</v>
      </c>
      <c r="J44" s="613"/>
    </row>
    <row r="45" spans="1:10" ht="14.1" customHeight="1" x14ac:dyDescent="0.3">
      <c r="A45" s="603" t="s">
        <v>1</v>
      </c>
      <c r="B45" s="561"/>
      <c r="C45" s="561"/>
      <c r="D45" s="604"/>
      <c r="E45" s="600"/>
      <c r="F45" s="278" t="s">
        <v>19</v>
      </c>
      <c r="G45" s="278" t="s">
        <v>19</v>
      </c>
      <c r="H45" s="278" t="s">
        <v>24</v>
      </c>
      <c r="I45" s="600"/>
      <c r="J45" s="278" t="s">
        <v>26</v>
      </c>
    </row>
    <row r="46" spans="1:10" ht="14.1" customHeight="1" x14ac:dyDescent="0.3">
      <c r="A46" s="594">
        <v>1</v>
      </c>
      <c r="B46" s="595"/>
      <c r="C46" s="595"/>
      <c r="D46" s="596"/>
      <c r="E46" s="30">
        <v>2</v>
      </c>
      <c r="F46" s="30">
        <v>3</v>
      </c>
      <c r="G46" s="30">
        <v>4</v>
      </c>
      <c r="H46" s="30">
        <v>5</v>
      </c>
      <c r="I46" s="30">
        <v>6</v>
      </c>
      <c r="J46" s="30">
        <v>7</v>
      </c>
    </row>
    <row r="47" spans="1:10" ht="14.1" customHeight="1" x14ac:dyDescent="0.3">
      <c r="A47" s="191" t="s">
        <v>7</v>
      </c>
      <c r="B47" s="59"/>
      <c r="C47" s="46"/>
      <c r="D47" s="198"/>
      <c r="E47" s="176"/>
      <c r="F47" s="241"/>
      <c r="G47" s="241"/>
      <c r="H47" s="241"/>
      <c r="I47" s="241"/>
      <c r="J47" s="241"/>
    </row>
    <row r="48" spans="1:10" ht="14.1" customHeight="1" x14ac:dyDescent="0.3">
      <c r="A48" s="11"/>
      <c r="B48" s="548" t="s">
        <v>8</v>
      </c>
      <c r="C48" s="549"/>
      <c r="D48" s="556"/>
      <c r="E48" s="52" t="s">
        <v>122</v>
      </c>
      <c r="F48" s="22"/>
      <c r="G48" s="22"/>
      <c r="H48" s="22"/>
      <c r="I48" s="22"/>
      <c r="J48" s="22"/>
    </row>
    <row r="49" spans="1:10" ht="14.1" customHeight="1" x14ac:dyDescent="0.3">
      <c r="A49" s="11"/>
      <c r="B49" s="133"/>
      <c r="C49" s="548" t="s">
        <v>8</v>
      </c>
      <c r="D49" s="556"/>
      <c r="E49" s="52" t="s">
        <v>115</v>
      </c>
      <c r="F49" s="22">
        <v>155905</v>
      </c>
      <c r="G49" s="22">
        <v>28555</v>
      </c>
      <c r="H49" s="22">
        <v>111445</v>
      </c>
      <c r="I49" s="22">
        <f>SUM(G49:H49)</f>
        <v>140000</v>
      </c>
      <c r="J49" s="22">
        <v>280000</v>
      </c>
    </row>
    <row r="50" spans="1:10" ht="14.1" customHeight="1" x14ac:dyDescent="0.3">
      <c r="A50" s="11"/>
      <c r="B50" s="548" t="s">
        <v>9</v>
      </c>
      <c r="C50" s="549"/>
      <c r="D50" s="556"/>
      <c r="E50" s="52" t="s">
        <v>123</v>
      </c>
      <c r="F50" s="22"/>
      <c r="G50" s="22"/>
      <c r="H50" s="22"/>
      <c r="I50" s="22"/>
      <c r="J50" s="22"/>
    </row>
    <row r="51" spans="1:10" ht="14.1" customHeight="1" x14ac:dyDescent="0.3">
      <c r="A51" s="11"/>
      <c r="B51" s="133"/>
      <c r="C51" s="548" t="s">
        <v>50</v>
      </c>
      <c r="D51" s="556"/>
      <c r="E51" s="52" t="s">
        <v>116</v>
      </c>
      <c r="F51" s="22">
        <v>29680</v>
      </c>
      <c r="G51" s="22">
        <v>30752</v>
      </c>
      <c r="H51" s="22">
        <v>59248</v>
      </c>
      <c r="I51" s="22">
        <f>SUM(G51:H51)</f>
        <v>90000</v>
      </c>
      <c r="J51" s="22">
        <v>180000</v>
      </c>
    </row>
    <row r="52" spans="1:10" ht="14.1" customHeight="1" x14ac:dyDescent="0.3">
      <c r="A52" s="11"/>
      <c r="B52" s="548" t="s">
        <v>10</v>
      </c>
      <c r="C52" s="549"/>
      <c r="D52" s="556"/>
      <c r="E52" s="52" t="s">
        <v>124</v>
      </c>
      <c r="F52" s="367">
        <f>SUM(F53:F55)</f>
        <v>43789.25</v>
      </c>
      <c r="G52" s="367">
        <f t="shared" ref="G52:H52" si="2">SUM(G53:G55)</f>
        <v>21997.35</v>
      </c>
      <c r="H52" s="367">
        <f t="shared" si="2"/>
        <v>23202.65</v>
      </c>
      <c r="I52" s="367">
        <f t="shared" ref="I52:I56" si="3">SUM(G52:H52)</f>
        <v>45200</v>
      </c>
      <c r="J52" s="367"/>
    </row>
    <row r="53" spans="1:10" ht="14.1" customHeight="1" x14ac:dyDescent="0.3">
      <c r="A53" s="11"/>
      <c r="B53" s="133"/>
      <c r="C53" s="548" t="s">
        <v>35</v>
      </c>
      <c r="D53" s="556"/>
      <c r="E53" s="52" t="s">
        <v>117</v>
      </c>
      <c r="F53" s="22">
        <v>24441.95</v>
      </c>
      <c r="G53" s="22">
        <v>21997.35</v>
      </c>
      <c r="H53" s="22">
        <v>8002.65</v>
      </c>
      <c r="I53" s="22">
        <f>SUM(G53:H53)</f>
        <v>30000</v>
      </c>
      <c r="J53" s="22">
        <v>30000</v>
      </c>
    </row>
    <row r="54" spans="1:10" s="423" customFormat="1" ht="14.1" customHeight="1" x14ac:dyDescent="0.3">
      <c r="A54" s="420"/>
      <c r="B54" s="468"/>
      <c r="C54" s="468" t="s">
        <v>509</v>
      </c>
      <c r="D54" s="470"/>
      <c r="E54" s="424" t="s">
        <v>542</v>
      </c>
      <c r="F54" s="22">
        <v>0</v>
      </c>
      <c r="G54" s="22">
        <v>0</v>
      </c>
      <c r="H54" s="22">
        <v>0</v>
      </c>
      <c r="I54" s="22">
        <f>SUM(G54:H54)</f>
        <v>0</v>
      </c>
      <c r="J54" s="22">
        <v>30000</v>
      </c>
    </row>
    <row r="55" spans="1:10" ht="14.1" customHeight="1" x14ac:dyDescent="0.3">
      <c r="A55" s="11"/>
      <c r="B55" s="133"/>
      <c r="C55" s="565" t="s">
        <v>192</v>
      </c>
      <c r="D55" s="556"/>
      <c r="E55" s="52" t="s">
        <v>118</v>
      </c>
      <c r="F55" s="22">
        <v>19347.3</v>
      </c>
      <c r="G55" s="22">
        <v>0</v>
      </c>
      <c r="H55" s="22">
        <v>15200</v>
      </c>
      <c r="I55" s="22">
        <f>SUM(G55:H55)</f>
        <v>15200</v>
      </c>
      <c r="J55" s="22">
        <v>30000</v>
      </c>
    </row>
    <row r="56" spans="1:10" ht="14.1" customHeight="1" x14ac:dyDescent="0.3">
      <c r="A56" s="11"/>
      <c r="B56" s="548" t="s">
        <v>73</v>
      </c>
      <c r="C56" s="549"/>
      <c r="D56" s="556"/>
      <c r="E56" s="52" t="s">
        <v>126</v>
      </c>
      <c r="F56" s="367">
        <f>SUM(F57:F58)</f>
        <v>21588</v>
      </c>
      <c r="G56" s="367">
        <f t="shared" ref="G56:H56" si="4">SUM(G57:G58)</f>
        <v>8995</v>
      </c>
      <c r="H56" s="367">
        <f t="shared" si="4"/>
        <v>13005</v>
      </c>
      <c r="I56" s="367">
        <f t="shared" si="3"/>
        <v>22000</v>
      </c>
      <c r="J56" s="367"/>
    </row>
    <row r="57" spans="1:10" ht="14.1" customHeight="1" x14ac:dyDescent="0.3">
      <c r="A57" s="11"/>
      <c r="B57" s="133"/>
      <c r="C57" s="548" t="s">
        <v>204</v>
      </c>
      <c r="D57" s="556"/>
      <c r="E57" s="52" t="s">
        <v>205</v>
      </c>
      <c r="F57" s="22">
        <v>0</v>
      </c>
      <c r="G57" s="22">
        <v>0</v>
      </c>
      <c r="H57" s="22">
        <v>1000</v>
      </c>
      <c r="I57" s="22">
        <f>SUM(G57:H57)</f>
        <v>1000</v>
      </c>
      <c r="J57" s="22">
        <v>1000</v>
      </c>
    </row>
    <row r="58" spans="1:10" ht="14.1" customHeight="1" x14ac:dyDescent="0.3">
      <c r="A58" s="11"/>
      <c r="B58" s="133"/>
      <c r="C58" s="548" t="s">
        <v>99</v>
      </c>
      <c r="D58" s="556"/>
      <c r="E58" s="52" t="s">
        <v>120</v>
      </c>
      <c r="F58" s="22">
        <v>21588</v>
      </c>
      <c r="G58" s="22">
        <v>8995</v>
      </c>
      <c r="H58" s="22">
        <v>12005</v>
      </c>
      <c r="I58" s="22">
        <f>SUM(G58:H58)</f>
        <v>21000</v>
      </c>
      <c r="J58" s="22">
        <v>21000</v>
      </c>
    </row>
    <row r="59" spans="1:10" s="423" customFormat="1" ht="14.1" customHeight="1" x14ac:dyDescent="0.3">
      <c r="A59" s="420"/>
      <c r="B59" s="468"/>
      <c r="C59" s="468" t="s">
        <v>330</v>
      </c>
      <c r="D59" s="470"/>
      <c r="E59" s="424" t="s">
        <v>121</v>
      </c>
      <c r="F59" s="22">
        <v>0</v>
      </c>
      <c r="G59" s="22">
        <v>0</v>
      </c>
      <c r="H59" s="22">
        <v>0</v>
      </c>
      <c r="I59" s="22">
        <f>SUM(G59:H59)</f>
        <v>0</v>
      </c>
      <c r="J59" s="22">
        <v>15600</v>
      </c>
    </row>
    <row r="60" spans="1:10" s="423" customFormat="1" ht="14.1" customHeight="1" x14ac:dyDescent="0.3">
      <c r="A60" s="420"/>
      <c r="B60" s="468"/>
      <c r="C60" s="468" t="s">
        <v>508</v>
      </c>
      <c r="D60" s="470"/>
      <c r="E60" s="424" t="s">
        <v>543</v>
      </c>
      <c r="F60" s="22">
        <v>0</v>
      </c>
      <c r="G60" s="22">
        <v>0</v>
      </c>
      <c r="H60" s="22">
        <v>0</v>
      </c>
      <c r="I60" s="22">
        <f>SUM(G60:H60)</f>
        <v>0</v>
      </c>
      <c r="J60" s="22">
        <v>18000</v>
      </c>
    </row>
    <row r="61" spans="1:10" ht="14.1" customHeight="1" x14ac:dyDescent="0.3">
      <c r="A61" s="11"/>
      <c r="B61" s="548" t="s">
        <v>13</v>
      </c>
      <c r="C61" s="548"/>
      <c r="D61" s="564"/>
      <c r="E61" s="52" t="s">
        <v>168</v>
      </c>
      <c r="F61" s="22"/>
      <c r="G61" s="22"/>
      <c r="H61" s="22"/>
      <c r="I61" s="22"/>
      <c r="J61" s="43"/>
    </row>
    <row r="62" spans="1:10" ht="14.1" customHeight="1" x14ac:dyDescent="0.3">
      <c r="A62" s="11"/>
      <c r="B62" s="133"/>
      <c r="C62" s="566" t="s">
        <v>103</v>
      </c>
      <c r="D62" s="563"/>
      <c r="E62" s="52" t="s">
        <v>169</v>
      </c>
      <c r="F62" s="22">
        <v>0</v>
      </c>
      <c r="G62" s="22">
        <v>4760</v>
      </c>
      <c r="H62" s="22">
        <v>40</v>
      </c>
      <c r="I62" s="22">
        <f>SUM(G62:H62)</f>
        <v>4800</v>
      </c>
      <c r="J62" s="22">
        <v>0</v>
      </c>
    </row>
    <row r="63" spans="1:10" ht="14.1" customHeight="1" x14ac:dyDescent="0.3">
      <c r="A63" s="11"/>
      <c r="B63" s="548" t="s">
        <v>77</v>
      </c>
      <c r="C63" s="548"/>
      <c r="D63" s="564"/>
      <c r="E63" s="52" t="s">
        <v>206</v>
      </c>
      <c r="F63" s="22"/>
      <c r="G63" s="22"/>
      <c r="H63" s="22"/>
      <c r="I63" s="22"/>
      <c r="J63" s="43"/>
    </row>
    <row r="64" spans="1:10" ht="14.1" customHeight="1" x14ac:dyDescent="0.3">
      <c r="A64" s="11"/>
      <c r="B64" s="133"/>
      <c r="C64" s="548" t="s">
        <v>224</v>
      </c>
      <c r="D64" s="564"/>
      <c r="E64" s="52" t="s">
        <v>207</v>
      </c>
      <c r="F64" s="22">
        <v>13355</v>
      </c>
      <c r="G64" s="22">
        <v>12500</v>
      </c>
      <c r="H64" s="22">
        <v>12500</v>
      </c>
      <c r="I64" s="22">
        <f>SUM(G64:H64)</f>
        <v>25000</v>
      </c>
      <c r="J64" s="22">
        <v>50000</v>
      </c>
    </row>
    <row r="65" spans="1:10" ht="14.1" customHeight="1" x14ac:dyDescent="0.3">
      <c r="A65" s="11"/>
      <c r="B65" s="74" t="s">
        <v>75</v>
      </c>
      <c r="C65" s="34"/>
      <c r="E65" s="52" t="s">
        <v>181</v>
      </c>
      <c r="F65" s="22"/>
      <c r="G65" s="22"/>
      <c r="H65" s="22"/>
      <c r="I65" s="22"/>
      <c r="J65" s="43"/>
    </row>
    <row r="66" spans="1:10" ht="14.1" customHeight="1" x14ac:dyDescent="0.3">
      <c r="A66" s="11"/>
      <c r="B66" s="74"/>
      <c r="C66" s="74" t="s">
        <v>381</v>
      </c>
      <c r="E66" s="52" t="s">
        <v>389</v>
      </c>
      <c r="F66" s="22">
        <v>171003.99</v>
      </c>
      <c r="G66" s="22">
        <v>21878</v>
      </c>
      <c r="H66" s="22">
        <v>28122</v>
      </c>
      <c r="I66" s="22">
        <f>SUM(G66:H66)</f>
        <v>50000</v>
      </c>
      <c r="J66" s="22">
        <v>180000</v>
      </c>
    </row>
    <row r="67" spans="1:10" ht="14.1" customHeight="1" x14ac:dyDescent="0.3">
      <c r="A67" s="38"/>
      <c r="B67" s="569" t="s">
        <v>88</v>
      </c>
      <c r="C67" s="569"/>
      <c r="D67" s="570"/>
      <c r="E67" s="52"/>
      <c r="F67" s="17">
        <f>SUM(F49,F51,F52,F56,F62,F64,F66)</f>
        <v>435321.24</v>
      </c>
      <c r="G67" s="17">
        <f>SUM(G49,G51,G52,G56,G62,G64,G66)</f>
        <v>129437.35</v>
      </c>
      <c r="H67" s="17">
        <f>SUM(H49,H51,H52,H56,H62,H64,H66)</f>
        <v>247562.65</v>
      </c>
      <c r="I67" s="17">
        <f>SUM(I49,I51,I53,I55,I57,I58,I64,I66,I62)</f>
        <v>377000</v>
      </c>
      <c r="J67" s="17">
        <f>SUM(J49,J51,J53,J54,J55,J57,J58,J59,J60,J64,J66)</f>
        <v>835600</v>
      </c>
    </row>
    <row r="68" spans="1:10" ht="14.1" customHeight="1" x14ac:dyDescent="0.3">
      <c r="A68" s="571" t="s">
        <v>15</v>
      </c>
      <c r="B68" s="569"/>
      <c r="C68" s="569"/>
      <c r="D68" s="570"/>
      <c r="E68" s="84"/>
      <c r="F68" s="17"/>
      <c r="G68" s="17"/>
      <c r="H68" s="17"/>
      <c r="I68" s="17"/>
      <c r="J68" s="17"/>
    </row>
    <row r="69" spans="1:10" ht="14.1" customHeight="1" x14ac:dyDescent="0.3">
      <c r="A69" s="38"/>
      <c r="B69" s="549" t="s">
        <v>86</v>
      </c>
      <c r="C69" s="549"/>
      <c r="D69" s="556"/>
      <c r="E69" s="52" t="s">
        <v>182</v>
      </c>
      <c r="F69" s="53"/>
      <c r="G69" s="53"/>
      <c r="H69" s="53"/>
      <c r="I69" s="53"/>
      <c r="J69" s="53"/>
    </row>
    <row r="70" spans="1:10" ht="14.1" customHeight="1" x14ac:dyDescent="0.3">
      <c r="A70" s="38"/>
      <c r="B70" s="132"/>
      <c r="C70" s="562" t="s">
        <v>111</v>
      </c>
      <c r="D70" s="563"/>
      <c r="E70" s="52" t="s">
        <v>183</v>
      </c>
      <c r="F70" s="53">
        <v>0</v>
      </c>
      <c r="G70" s="53">
        <v>0</v>
      </c>
      <c r="H70" s="53">
        <v>0</v>
      </c>
      <c r="I70" s="53">
        <f>SUM(G70:H70)</f>
        <v>0</v>
      </c>
      <c r="J70" s="53">
        <v>0</v>
      </c>
    </row>
    <row r="71" spans="1:10" ht="14.1" customHeight="1" x14ac:dyDescent="0.3">
      <c r="A71" s="38"/>
      <c r="B71" s="132"/>
      <c r="C71" s="548" t="s">
        <v>305</v>
      </c>
      <c r="D71" s="564"/>
      <c r="E71" s="224" t="s">
        <v>190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</row>
    <row r="72" spans="1:10" s="423" customFormat="1" ht="14.1" customHeight="1" x14ac:dyDescent="0.3">
      <c r="A72" s="38"/>
      <c r="B72" s="429"/>
      <c r="C72" s="428"/>
      <c r="D72" s="431" t="s">
        <v>432</v>
      </c>
      <c r="E72" s="424" t="s">
        <v>270</v>
      </c>
      <c r="F72" s="53">
        <v>0</v>
      </c>
      <c r="G72" s="53">
        <v>0</v>
      </c>
      <c r="H72" s="53">
        <v>10000</v>
      </c>
      <c r="I72" s="53">
        <f>SUM(G72:H72)</f>
        <v>10000</v>
      </c>
      <c r="J72" s="53">
        <v>10000</v>
      </c>
    </row>
    <row r="73" spans="1:10" s="423" customFormat="1" ht="14.1" customHeight="1" x14ac:dyDescent="0.3">
      <c r="A73" s="38"/>
      <c r="B73" s="429"/>
      <c r="C73" s="428" t="s">
        <v>458</v>
      </c>
      <c r="D73" s="431"/>
      <c r="E73" s="424" t="s">
        <v>185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</row>
    <row r="74" spans="1:10" s="423" customFormat="1" ht="14.1" customHeight="1" x14ac:dyDescent="0.3">
      <c r="A74" s="38"/>
      <c r="B74" s="429"/>
      <c r="C74" s="428"/>
      <c r="D74" s="431" t="s">
        <v>477</v>
      </c>
      <c r="E74" s="424" t="s">
        <v>368</v>
      </c>
      <c r="F74" s="53">
        <v>0</v>
      </c>
      <c r="G74" s="53">
        <v>35000</v>
      </c>
      <c r="H74" s="53">
        <v>0</v>
      </c>
      <c r="I74" s="53">
        <f>SUM(G74:H74)</f>
        <v>35000</v>
      </c>
      <c r="J74" s="53">
        <v>0</v>
      </c>
    </row>
    <row r="75" spans="1:10" s="423" customFormat="1" ht="14.1" customHeight="1" x14ac:dyDescent="0.3">
      <c r="A75" s="38"/>
      <c r="B75" s="469"/>
      <c r="C75" s="468"/>
      <c r="D75" s="473" t="s">
        <v>510</v>
      </c>
      <c r="E75" s="424" t="s">
        <v>544</v>
      </c>
      <c r="F75" s="53">
        <v>0</v>
      </c>
      <c r="G75" s="53">
        <v>0</v>
      </c>
      <c r="H75" s="53">
        <v>0</v>
      </c>
      <c r="I75" s="53">
        <v>0</v>
      </c>
      <c r="J75" s="53">
        <v>14000</v>
      </c>
    </row>
    <row r="76" spans="1:10" ht="14.1" customHeight="1" x14ac:dyDescent="0.3">
      <c r="A76" s="38"/>
      <c r="B76" s="569" t="s">
        <v>89</v>
      </c>
      <c r="C76" s="569"/>
      <c r="D76" s="570"/>
      <c r="E76" s="84"/>
      <c r="F76" s="37">
        <f>SUM(F70:F75)</f>
        <v>0</v>
      </c>
      <c r="G76" s="37">
        <f>SUM(G70:G75)</f>
        <v>35000</v>
      </c>
      <c r="H76" s="37">
        <f>SUM(H70:H75)</f>
        <v>10000</v>
      </c>
      <c r="I76" s="37">
        <f>SUM(I70:I74)</f>
        <v>45000</v>
      </c>
      <c r="J76" s="37">
        <f>SUM(J70:J75)</f>
        <v>24000</v>
      </c>
    </row>
    <row r="77" spans="1:10" ht="14.1" customHeight="1" thickBot="1" x14ac:dyDescent="0.35">
      <c r="A77" s="584" t="s">
        <v>16</v>
      </c>
      <c r="B77" s="585"/>
      <c r="C77" s="585"/>
      <c r="D77" s="586"/>
      <c r="E77" s="30"/>
      <c r="F77" s="152">
        <f>SUM(F34,F67,F76)</f>
        <v>2274135.2400000002</v>
      </c>
      <c r="G77" s="152">
        <f>SUM(G34,G67,G76)</f>
        <v>1151144.29</v>
      </c>
      <c r="H77" s="152">
        <f>SUM(H34,H67,H76)</f>
        <v>1267137.71</v>
      </c>
      <c r="I77" s="152">
        <f>SUM(I34,I67,I76)</f>
        <v>2418282</v>
      </c>
      <c r="J77" s="152">
        <f>SUM(J34,J67,J76)</f>
        <v>2862633</v>
      </c>
    </row>
    <row r="78" spans="1:10" ht="14.1" customHeight="1" thickTop="1" x14ac:dyDescent="0.3">
      <c r="A78" s="13"/>
      <c r="B78" s="13"/>
      <c r="C78" s="20"/>
      <c r="D78" s="20"/>
      <c r="E78" s="83"/>
      <c r="F78" s="58"/>
      <c r="G78" s="58"/>
      <c r="H78" s="58"/>
      <c r="I78" s="58"/>
      <c r="J78" s="58"/>
    </row>
    <row r="79" spans="1:10" s="334" customFormat="1" ht="14.1" customHeight="1" x14ac:dyDescent="0.3">
      <c r="A79" s="31" t="s">
        <v>28</v>
      </c>
      <c r="B79" s="31"/>
      <c r="C79" s="31"/>
      <c r="D79" s="31"/>
      <c r="E79" s="24" t="s">
        <v>30</v>
      </c>
      <c r="F79" s="48"/>
      <c r="G79" s="48"/>
      <c r="H79" s="40" t="s">
        <v>31</v>
      </c>
      <c r="I79" s="48"/>
      <c r="J79" s="48"/>
    </row>
    <row r="80" spans="1:10" s="334" customFormat="1" ht="14.1" customHeight="1" x14ac:dyDescent="0.3">
      <c r="A80" s="31"/>
      <c r="B80" s="31"/>
      <c r="C80" s="31"/>
      <c r="D80" s="31"/>
      <c r="E80" s="394"/>
      <c r="F80" s="48"/>
      <c r="G80" s="48"/>
      <c r="H80" s="48"/>
      <c r="I80" s="48"/>
      <c r="J80" s="48"/>
    </row>
    <row r="81" spans="1:10" s="334" customFormat="1" ht="14.1" customHeight="1" x14ac:dyDescent="0.3">
      <c r="A81" s="31"/>
      <c r="B81" s="360"/>
      <c r="C81" s="360" t="s">
        <v>415</v>
      </c>
      <c r="D81" s="360"/>
      <c r="E81" s="360"/>
      <c r="F81" s="360" t="s">
        <v>32</v>
      </c>
      <c r="G81" s="360"/>
      <c r="H81" s="361"/>
      <c r="I81" s="360" t="s">
        <v>33</v>
      </c>
      <c r="J81" s="361"/>
    </row>
    <row r="82" spans="1:10" s="334" customFormat="1" ht="14.1" customHeight="1" x14ac:dyDescent="0.3">
      <c r="A82" s="31"/>
      <c r="B82" s="31"/>
      <c r="C82" s="223" t="s">
        <v>29</v>
      </c>
      <c r="D82" s="31"/>
      <c r="E82" s="394"/>
      <c r="F82" s="223" t="s">
        <v>260</v>
      </c>
      <c r="G82" s="31"/>
      <c r="H82" s="48"/>
      <c r="I82" s="223" t="s">
        <v>308</v>
      </c>
      <c r="J82" s="48"/>
    </row>
  </sheetData>
  <mergeCells count="52">
    <mergeCell ref="B76:D76"/>
    <mergeCell ref="A77:D77"/>
    <mergeCell ref="B56:D56"/>
    <mergeCell ref="C70:D70"/>
    <mergeCell ref="C71:D71"/>
    <mergeCell ref="B63:D63"/>
    <mergeCell ref="B67:D67"/>
    <mergeCell ref="A68:D68"/>
    <mergeCell ref="B69:D69"/>
    <mergeCell ref="C64:D64"/>
    <mergeCell ref="A11:D11"/>
    <mergeCell ref="A12:D12"/>
    <mergeCell ref="C17:D17"/>
    <mergeCell ref="C18:D18"/>
    <mergeCell ref="C19:D19"/>
    <mergeCell ref="J43:J44"/>
    <mergeCell ref="E44:E45"/>
    <mergeCell ref="I44:I45"/>
    <mergeCell ref="B13:D13"/>
    <mergeCell ref="C14:D14"/>
    <mergeCell ref="B15:D15"/>
    <mergeCell ref="C20:D20"/>
    <mergeCell ref="C21:D21"/>
    <mergeCell ref="C22:D22"/>
    <mergeCell ref="C23:D23"/>
    <mergeCell ref="C24:D24"/>
    <mergeCell ref="C32:D32"/>
    <mergeCell ref="C16:D16"/>
    <mergeCell ref="B34:D34"/>
    <mergeCell ref="G43:I43"/>
    <mergeCell ref="A45:D45"/>
    <mergeCell ref="A5:J5"/>
    <mergeCell ref="A6:J6"/>
    <mergeCell ref="G8:I8"/>
    <mergeCell ref="J8:J9"/>
    <mergeCell ref="E9:E10"/>
    <mergeCell ref="I9:I10"/>
    <mergeCell ref="A9:D10"/>
    <mergeCell ref="G9:G10"/>
    <mergeCell ref="H9:H10"/>
    <mergeCell ref="C55:D55"/>
    <mergeCell ref="C57:D57"/>
    <mergeCell ref="C58:D58"/>
    <mergeCell ref="C62:D62"/>
    <mergeCell ref="B61:D61"/>
    <mergeCell ref="C53:D53"/>
    <mergeCell ref="A46:D46"/>
    <mergeCell ref="B52:D52"/>
    <mergeCell ref="C49:D49"/>
    <mergeCell ref="C51:D51"/>
    <mergeCell ref="B48:D48"/>
    <mergeCell ref="B50:D50"/>
  </mergeCells>
  <pageMargins left="2.06" right="0.39370078740157483" top="0.18" bottom="7.874015748031496E-2" header="0" footer="0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/>
  <dimension ref="A1:N122"/>
  <sheetViews>
    <sheetView topLeftCell="A71" zoomScale="107" zoomScaleNormal="107" workbookViewId="0">
      <selection activeCell="G41" sqref="G41"/>
    </sheetView>
  </sheetViews>
  <sheetFormatPr defaultColWidth="9.109375" defaultRowHeight="14.1" customHeight="1" x14ac:dyDescent="0.3"/>
  <cols>
    <col min="1" max="1" width="4" style="39" customWidth="1"/>
    <col min="2" max="2" width="2.88671875" style="39" customWidth="1"/>
    <col min="3" max="3" width="2.5546875" style="39" customWidth="1"/>
    <col min="4" max="4" width="38.109375" style="39" customWidth="1"/>
    <col min="5" max="5" width="16.44140625" style="82" customWidth="1"/>
    <col min="6" max="6" width="16.33203125" style="39" customWidth="1"/>
    <col min="7" max="7" width="16" style="39" customWidth="1"/>
    <col min="8" max="8" width="15.109375" style="39" customWidth="1"/>
    <col min="9" max="10" width="15.5546875" style="39" customWidth="1"/>
    <col min="11" max="11" width="13" style="39" customWidth="1"/>
    <col min="12" max="16384" width="9.109375" style="39"/>
  </cols>
  <sheetData>
    <row r="1" spans="1:10" s="31" customFormat="1" ht="14.1" customHeight="1" x14ac:dyDescent="0.3">
      <c r="B1" s="31" t="s">
        <v>0</v>
      </c>
      <c r="E1" s="394"/>
      <c r="F1" s="48"/>
      <c r="G1" s="48"/>
      <c r="H1" s="48"/>
      <c r="I1" s="48"/>
      <c r="J1" s="48" t="s">
        <v>27</v>
      </c>
    </row>
    <row r="2" spans="1:10" s="31" customFormat="1" ht="14.1" customHeight="1" x14ac:dyDescent="0.3">
      <c r="A2" s="547" t="s">
        <v>399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4.1" customHeight="1" x14ac:dyDescent="0.3">
      <c r="A3" s="575" t="s">
        <v>400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4.1" customHeight="1" thickBot="1" x14ac:dyDescent="0.35">
      <c r="A4" s="39" t="s">
        <v>72</v>
      </c>
      <c r="J4" s="500" t="s">
        <v>556</v>
      </c>
    </row>
    <row r="5" spans="1:10" ht="14.1" customHeight="1" thickBot="1" x14ac:dyDescent="0.35">
      <c r="A5" s="25"/>
      <c r="B5" s="26"/>
      <c r="C5" s="26"/>
      <c r="D5" s="26"/>
      <c r="E5" s="27"/>
      <c r="F5" s="279"/>
      <c r="G5" s="554" t="s">
        <v>20</v>
      </c>
      <c r="H5" s="554"/>
      <c r="I5" s="554"/>
      <c r="J5" s="557" t="s">
        <v>25</v>
      </c>
    </row>
    <row r="6" spans="1:10" ht="14.1" customHeight="1" x14ac:dyDescent="0.3">
      <c r="A6" s="579" t="s">
        <v>1</v>
      </c>
      <c r="B6" s="580"/>
      <c r="C6" s="580"/>
      <c r="D6" s="576"/>
      <c r="E6" s="620" t="s">
        <v>17</v>
      </c>
      <c r="F6" s="280" t="s">
        <v>18</v>
      </c>
      <c r="G6" s="577" t="s">
        <v>19</v>
      </c>
      <c r="H6" s="577" t="s">
        <v>24</v>
      </c>
      <c r="I6" s="577" t="s">
        <v>23</v>
      </c>
      <c r="J6" s="558"/>
    </row>
    <row r="7" spans="1:10" ht="14.1" customHeight="1" thickBot="1" x14ac:dyDescent="0.35">
      <c r="A7" s="623"/>
      <c r="B7" s="624"/>
      <c r="C7" s="624"/>
      <c r="D7" s="625"/>
      <c r="E7" s="621"/>
      <c r="F7" s="292" t="s">
        <v>19</v>
      </c>
      <c r="G7" s="622"/>
      <c r="H7" s="622"/>
      <c r="I7" s="622"/>
      <c r="J7" s="292" t="s">
        <v>26</v>
      </c>
    </row>
    <row r="8" spans="1:10" ht="14.1" customHeight="1" x14ac:dyDescent="0.3">
      <c r="A8" s="617"/>
      <c r="B8" s="618"/>
      <c r="C8" s="618"/>
      <c r="D8" s="619"/>
      <c r="E8" s="290"/>
      <c r="F8" s="290"/>
      <c r="G8" s="290"/>
      <c r="H8" s="290"/>
      <c r="I8" s="290"/>
      <c r="J8" s="290"/>
    </row>
    <row r="9" spans="1:10" ht="14.1" customHeight="1" x14ac:dyDescent="0.3">
      <c r="A9" s="571" t="s">
        <v>62</v>
      </c>
      <c r="B9" s="569"/>
      <c r="C9" s="569"/>
      <c r="D9" s="570"/>
      <c r="E9" s="291"/>
      <c r="F9" s="14"/>
      <c r="G9" s="14"/>
      <c r="H9" s="14"/>
      <c r="I9" s="14"/>
      <c r="J9" s="14"/>
    </row>
    <row r="10" spans="1:10" ht="14.1" customHeight="1" x14ac:dyDescent="0.3">
      <c r="A10" s="32"/>
      <c r="B10" s="549" t="s">
        <v>2</v>
      </c>
      <c r="C10" s="549"/>
      <c r="D10" s="556"/>
      <c r="E10" s="52" t="s">
        <v>160</v>
      </c>
      <c r="F10" s="14"/>
      <c r="G10" s="14"/>
      <c r="H10" s="14"/>
      <c r="I10" s="14"/>
      <c r="J10" s="14"/>
    </row>
    <row r="11" spans="1:10" ht="14.1" customHeight="1" x14ac:dyDescent="0.3">
      <c r="A11" s="32"/>
      <c r="B11" s="33"/>
      <c r="C11" s="549" t="s">
        <v>3</v>
      </c>
      <c r="D11" s="556"/>
      <c r="E11" s="137" t="s">
        <v>78</v>
      </c>
      <c r="F11" s="22">
        <v>3329736</v>
      </c>
      <c r="G11" s="22">
        <v>1772154</v>
      </c>
      <c r="H11" s="22">
        <v>1772154</v>
      </c>
      <c r="I11" s="22">
        <f t="shared" ref="I11:I20" si="0">SUM(G11:H11)</f>
        <v>3544308</v>
      </c>
      <c r="J11" s="22">
        <v>3271584</v>
      </c>
    </row>
    <row r="12" spans="1:10" ht="14.1" customHeight="1" x14ac:dyDescent="0.3">
      <c r="A12" s="32"/>
      <c r="B12" s="549" t="s">
        <v>4</v>
      </c>
      <c r="C12" s="549"/>
      <c r="D12" s="556"/>
      <c r="E12" s="52" t="s">
        <v>161</v>
      </c>
      <c r="F12" s="366">
        <f>SUM(F14:F24)</f>
        <v>1671744.22</v>
      </c>
      <c r="G12" s="366">
        <f t="shared" ref="G12" si="1">SUM(G14:G24)</f>
        <v>688407.3</v>
      </c>
      <c r="H12" s="366">
        <f>SUM(H14:H24)</f>
        <v>1107116.7</v>
      </c>
      <c r="I12" s="366">
        <f t="shared" si="0"/>
        <v>1795524</v>
      </c>
      <c r="J12" s="366">
        <f>SUM(J14:J24)</f>
        <v>1666089</v>
      </c>
    </row>
    <row r="13" spans="1:10" ht="14.1" customHeight="1" x14ac:dyDescent="0.3">
      <c r="A13" s="32"/>
      <c r="B13" s="31"/>
      <c r="C13" s="549" t="s">
        <v>5</v>
      </c>
      <c r="D13" s="556"/>
      <c r="E13" s="137" t="s">
        <v>79</v>
      </c>
      <c r="F13" s="22">
        <v>264000</v>
      </c>
      <c r="G13" s="22">
        <v>132000</v>
      </c>
      <c r="H13" s="22">
        <v>132000</v>
      </c>
      <c r="I13" s="22">
        <f t="shared" si="0"/>
        <v>264000</v>
      </c>
      <c r="J13" s="22">
        <v>240000</v>
      </c>
    </row>
    <row r="14" spans="1:10" ht="14.1" customHeight="1" x14ac:dyDescent="0.3">
      <c r="A14" s="32"/>
      <c r="B14" s="31"/>
      <c r="C14" s="549" t="s">
        <v>130</v>
      </c>
      <c r="D14" s="556"/>
      <c r="E14" s="239" t="s">
        <v>145</v>
      </c>
      <c r="F14" s="22">
        <v>67500</v>
      </c>
      <c r="G14" s="22">
        <v>33750</v>
      </c>
      <c r="H14" s="22">
        <v>33750</v>
      </c>
      <c r="I14" s="22">
        <f t="shared" si="0"/>
        <v>67500</v>
      </c>
      <c r="J14" s="22">
        <v>67500</v>
      </c>
    </row>
    <row r="15" spans="1:10" ht="14.1" customHeight="1" x14ac:dyDescent="0.3">
      <c r="A15" s="32"/>
      <c r="B15" s="31"/>
      <c r="C15" s="549" t="s">
        <v>131</v>
      </c>
      <c r="D15" s="556"/>
      <c r="E15" s="239" t="s">
        <v>146</v>
      </c>
      <c r="F15" s="22">
        <v>67500</v>
      </c>
      <c r="G15" s="22">
        <v>33750</v>
      </c>
      <c r="H15" s="22">
        <v>33750</v>
      </c>
      <c r="I15" s="22">
        <f t="shared" si="0"/>
        <v>67500</v>
      </c>
      <c r="J15" s="22">
        <v>67500</v>
      </c>
    </row>
    <row r="16" spans="1:10" ht="14.1" customHeight="1" x14ac:dyDescent="0.3">
      <c r="A16" s="32"/>
      <c r="B16" s="31"/>
      <c r="C16" s="549" t="s">
        <v>132</v>
      </c>
      <c r="D16" s="556"/>
      <c r="E16" s="239" t="s">
        <v>147</v>
      </c>
      <c r="F16" s="22">
        <v>55000</v>
      </c>
      <c r="G16" s="22">
        <v>66000</v>
      </c>
      <c r="H16" s="22">
        <v>0</v>
      </c>
      <c r="I16" s="22">
        <f t="shared" si="0"/>
        <v>66000</v>
      </c>
      <c r="J16" s="22">
        <v>60000</v>
      </c>
    </row>
    <row r="17" spans="1:10" ht="14.1" customHeight="1" x14ac:dyDescent="0.3">
      <c r="A17" s="32"/>
      <c r="B17" s="31"/>
      <c r="C17" s="235" t="s">
        <v>133</v>
      </c>
      <c r="D17" s="236"/>
      <c r="E17" s="239" t="s">
        <v>148</v>
      </c>
      <c r="F17" s="402">
        <v>217800</v>
      </c>
      <c r="G17" s="402">
        <v>0</v>
      </c>
      <c r="H17" s="402">
        <v>217800</v>
      </c>
      <c r="I17" s="402">
        <f t="shared" si="0"/>
        <v>217800</v>
      </c>
      <c r="J17" s="402">
        <v>180000</v>
      </c>
    </row>
    <row r="18" spans="1:10" ht="14.1" customHeight="1" x14ac:dyDescent="0.3">
      <c r="A18" s="32"/>
      <c r="B18" s="31"/>
      <c r="C18" s="235" t="s">
        <v>134</v>
      </c>
      <c r="D18" s="236"/>
      <c r="E18" s="239" t="s">
        <v>149</v>
      </c>
      <c r="F18" s="402">
        <v>0</v>
      </c>
      <c r="G18" s="402">
        <v>0</v>
      </c>
      <c r="H18" s="402">
        <v>0</v>
      </c>
      <c r="I18" s="402">
        <f t="shared" si="0"/>
        <v>0</v>
      </c>
      <c r="J18" s="402">
        <v>18000</v>
      </c>
    </row>
    <row r="19" spans="1:10" ht="14.1" customHeight="1" x14ac:dyDescent="0.3">
      <c r="A19" s="32"/>
      <c r="B19" s="31"/>
      <c r="C19" s="549" t="s">
        <v>135</v>
      </c>
      <c r="D19" s="55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235" t="s">
        <v>136</v>
      </c>
      <c r="D20" s="236"/>
      <c r="E20" s="239" t="s">
        <v>151</v>
      </c>
      <c r="F20" s="22">
        <v>653988.22</v>
      </c>
      <c r="G20" s="22">
        <v>259849.3</v>
      </c>
      <c r="H20" s="22">
        <v>471156.7</v>
      </c>
      <c r="I20" s="22">
        <f t="shared" si="0"/>
        <v>731006</v>
      </c>
      <c r="J20" s="22">
        <v>662825</v>
      </c>
    </row>
    <row r="21" spans="1:10" ht="14.1" customHeight="1" x14ac:dyDescent="0.3">
      <c r="A21" s="32"/>
      <c r="B21" s="31"/>
      <c r="C21" s="235" t="s">
        <v>139</v>
      </c>
      <c r="D21" s="236"/>
      <c r="E21" s="239" t="s">
        <v>152</v>
      </c>
      <c r="F21" s="22">
        <v>0</v>
      </c>
      <c r="G21" s="22">
        <v>0</v>
      </c>
      <c r="H21" s="22">
        <v>0</v>
      </c>
      <c r="I21" s="22">
        <v>0</v>
      </c>
      <c r="J21" s="22">
        <v>15000</v>
      </c>
    </row>
    <row r="22" spans="1:10" ht="14.1" customHeight="1" x14ac:dyDescent="0.3">
      <c r="A22" s="32"/>
      <c r="B22" s="31"/>
      <c r="C22" s="549" t="s">
        <v>138</v>
      </c>
      <c r="D22" s="556"/>
      <c r="E22" s="239" t="s">
        <v>154</v>
      </c>
      <c r="F22" s="22">
        <v>277478</v>
      </c>
      <c r="G22" s="22">
        <v>0</v>
      </c>
      <c r="H22" s="22">
        <v>295359</v>
      </c>
      <c r="I22" s="22">
        <f>SUM(G22:H22)</f>
        <v>295359</v>
      </c>
      <c r="J22" s="22">
        <v>272632</v>
      </c>
    </row>
    <row r="23" spans="1:10" ht="14.1" customHeight="1" x14ac:dyDescent="0.3">
      <c r="A23" s="32"/>
      <c r="B23" s="31"/>
      <c r="C23" s="549" t="s">
        <v>237</v>
      </c>
      <c r="D23" s="556"/>
      <c r="E23" s="239" t="s">
        <v>154</v>
      </c>
      <c r="F23" s="22">
        <v>277478</v>
      </c>
      <c r="G23" s="22">
        <v>295058</v>
      </c>
      <c r="H23" s="22">
        <v>301</v>
      </c>
      <c r="I23" s="22">
        <f>SUM(G23:H23)</f>
        <v>295359</v>
      </c>
      <c r="J23" s="22">
        <v>272632</v>
      </c>
    </row>
    <row r="24" spans="1:10" ht="14.1" customHeight="1" x14ac:dyDescent="0.3">
      <c r="A24" s="32"/>
      <c r="B24" s="31"/>
      <c r="C24" s="549" t="s">
        <v>140</v>
      </c>
      <c r="D24" s="556"/>
      <c r="E24" s="239" t="s">
        <v>155</v>
      </c>
      <c r="F24" s="22">
        <v>55000</v>
      </c>
      <c r="G24" s="22">
        <v>0</v>
      </c>
      <c r="H24" s="22">
        <v>55000</v>
      </c>
      <c r="I24" s="22">
        <f>SUM(G24:H24)</f>
        <v>55000</v>
      </c>
      <c r="J24" s="22">
        <v>50000</v>
      </c>
    </row>
    <row r="25" spans="1:10" ht="14.1" customHeight="1" x14ac:dyDescent="0.3">
      <c r="A25" s="32"/>
      <c r="B25" s="33" t="s">
        <v>60</v>
      </c>
      <c r="C25" s="33"/>
      <c r="D25" s="34"/>
      <c r="E25" s="234" t="s">
        <v>156</v>
      </c>
      <c r="F25" s="367">
        <f>SUM(F26:F29)</f>
        <v>465390.98</v>
      </c>
      <c r="G25" s="367">
        <f t="shared" ref="G25:J25" si="2">SUM(G26:G29)</f>
        <v>246120.42</v>
      </c>
      <c r="H25" s="367">
        <f>SUM(H26:H29)</f>
        <v>224714.58</v>
      </c>
      <c r="I25" s="367">
        <f t="shared" si="2"/>
        <v>470835</v>
      </c>
      <c r="J25" s="367">
        <f t="shared" si="2"/>
        <v>455616</v>
      </c>
    </row>
    <row r="26" spans="1:10" ht="14.1" customHeight="1" x14ac:dyDescent="0.3">
      <c r="A26" s="32"/>
      <c r="B26" s="31"/>
      <c r="C26" s="133" t="s">
        <v>141</v>
      </c>
      <c r="D26" s="136"/>
      <c r="E26" s="52" t="s">
        <v>157</v>
      </c>
      <c r="F26" s="22">
        <v>399568.32</v>
      </c>
      <c r="G26" s="22">
        <v>212658.48</v>
      </c>
      <c r="H26" s="22">
        <v>190653.52</v>
      </c>
      <c r="I26" s="14">
        <f>SUM(G26:H26)</f>
        <v>403312</v>
      </c>
      <c r="J26" s="14">
        <v>392594</v>
      </c>
    </row>
    <row r="27" spans="1:10" ht="14.1" customHeight="1" x14ac:dyDescent="0.3">
      <c r="A27" s="32"/>
      <c r="B27" s="31"/>
      <c r="C27" s="133" t="s">
        <v>142</v>
      </c>
      <c r="D27" s="136"/>
      <c r="E27" s="52" t="s">
        <v>158</v>
      </c>
      <c r="F27" s="22">
        <v>13200</v>
      </c>
      <c r="G27" s="22">
        <v>6600</v>
      </c>
      <c r="H27" s="22">
        <v>6600</v>
      </c>
      <c r="I27" s="14">
        <f>SUM(G27:H27)</f>
        <v>13200</v>
      </c>
      <c r="J27" s="14">
        <v>12000</v>
      </c>
    </row>
    <row r="28" spans="1:10" ht="14.1" customHeight="1" x14ac:dyDescent="0.3">
      <c r="A28" s="32"/>
      <c r="B28" s="31"/>
      <c r="C28" s="133" t="s">
        <v>143</v>
      </c>
      <c r="D28" s="136"/>
      <c r="E28" s="52" t="s">
        <v>162</v>
      </c>
      <c r="F28" s="22">
        <v>39422.660000000003</v>
      </c>
      <c r="G28" s="22">
        <v>20261.939999999999</v>
      </c>
      <c r="H28" s="22">
        <v>20861.060000000001</v>
      </c>
      <c r="I28" s="14">
        <f>SUM(G28:H28)</f>
        <v>41123</v>
      </c>
      <c r="J28" s="14">
        <v>39022</v>
      </c>
    </row>
    <row r="29" spans="1:10" ht="14.1" customHeight="1" x14ac:dyDescent="0.3">
      <c r="A29" s="32"/>
      <c r="B29" s="31"/>
      <c r="C29" s="133" t="s">
        <v>144</v>
      </c>
      <c r="D29" s="136"/>
      <c r="E29" s="52" t="s">
        <v>159</v>
      </c>
      <c r="F29" s="22">
        <v>13200</v>
      </c>
      <c r="G29" s="22">
        <v>6600</v>
      </c>
      <c r="H29" s="22">
        <v>6600</v>
      </c>
      <c r="I29" s="14">
        <f>SUM(G29:H29)</f>
        <v>13200</v>
      </c>
      <c r="J29" s="14">
        <v>12000</v>
      </c>
    </row>
    <row r="30" spans="1:10" ht="14.1" customHeight="1" x14ac:dyDescent="0.3">
      <c r="A30" s="32"/>
      <c r="B30" s="135" t="s">
        <v>6</v>
      </c>
      <c r="C30" s="136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34" t="s">
        <v>6</v>
      </c>
      <c r="D31" s="136"/>
      <c r="E31" s="52" t="s">
        <v>159</v>
      </c>
      <c r="F31" s="367">
        <f>SUM(F32:F33)</f>
        <v>98042.8</v>
      </c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5" t="s">
        <v>245</v>
      </c>
      <c r="D32" s="564"/>
      <c r="E32" s="52"/>
      <c r="F32" s="22">
        <v>55000</v>
      </c>
      <c r="G32" s="19">
        <v>0</v>
      </c>
      <c r="H32" s="22">
        <v>55000</v>
      </c>
      <c r="I32" s="22">
        <f>SUM(G32:H32)</f>
        <v>55000</v>
      </c>
      <c r="J32" s="22">
        <v>50000</v>
      </c>
    </row>
    <row r="33" spans="1:10" ht="14.1" customHeight="1" x14ac:dyDescent="0.3">
      <c r="A33" s="32"/>
      <c r="B33" s="33"/>
      <c r="C33" s="260" t="s">
        <v>313</v>
      </c>
      <c r="D33" s="259"/>
      <c r="E33" s="52"/>
      <c r="F33" s="22">
        <v>43042.8</v>
      </c>
      <c r="G33" s="19"/>
      <c r="H33" s="19"/>
      <c r="I33" s="19"/>
      <c r="J33" s="19"/>
    </row>
    <row r="34" spans="1:10" ht="14.1" customHeight="1" x14ac:dyDescent="0.3">
      <c r="A34" s="32"/>
      <c r="B34" s="569" t="s">
        <v>87</v>
      </c>
      <c r="C34" s="569"/>
      <c r="D34" s="570"/>
      <c r="E34" s="84"/>
      <c r="F34" s="17">
        <f>SUM(F11,F12,F13,F25,F31)</f>
        <v>5828913.9999999991</v>
      </c>
      <c r="G34" s="17">
        <f t="shared" ref="G34:J34" si="3">SUM(G11,G12,G13,G25,G32)</f>
        <v>2838681.7199999997</v>
      </c>
      <c r="H34" s="17">
        <f>SUM(H11,H12,H13,H25,H32)</f>
        <v>3290985.2800000003</v>
      </c>
      <c r="I34" s="17">
        <f>SUM(I11,I12,I13,I25,I32)</f>
        <v>6129667</v>
      </c>
      <c r="J34" s="17">
        <f t="shared" si="3"/>
        <v>5683289</v>
      </c>
    </row>
    <row r="35" spans="1:10" ht="14.1" customHeight="1" x14ac:dyDescent="0.3">
      <c r="A35" s="187"/>
      <c r="B35" s="55"/>
      <c r="C35" s="55"/>
      <c r="D35" s="55"/>
      <c r="E35" s="29"/>
      <c r="F35" s="197"/>
      <c r="G35" s="197"/>
      <c r="H35" s="197"/>
      <c r="I35" s="197"/>
      <c r="J35" s="197"/>
    </row>
    <row r="36" spans="1:10" ht="14.1" customHeight="1" x14ac:dyDescent="0.3">
      <c r="A36" s="33"/>
      <c r="B36" s="265"/>
      <c r="C36" s="265"/>
      <c r="D36" s="265"/>
      <c r="E36" s="272"/>
      <c r="F36" s="58"/>
      <c r="G36" s="58"/>
      <c r="H36" s="58"/>
      <c r="I36" s="58"/>
      <c r="J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</row>
    <row r="38" spans="1:10" ht="14.1" customHeight="1" x14ac:dyDescent="0.3">
      <c r="A38" s="33"/>
      <c r="B38" s="355"/>
      <c r="C38" s="355"/>
      <c r="D38" s="355"/>
      <c r="E38" s="358"/>
      <c r="F38" s="58"/>
      <c r="G38" s="58"/>
      <c r="H38" s="58"/>
      <c r="I38" s="58"/>
    </row>
    <row r="39" spans="1:10" ht="14.1" customHeight="1" x14ac:dyDescent="0.3">
      <c r="A39" s="33"/>
      <c r="B39" s="355"/>
      <c r="C39" s="355"/>
      <c r="D39" s="355"/>
      <c r="E39" s="358"/>
      <c r="F39" s="58"/>
      <c r="G39" s="58"/>
      <c r="H39" s="58"/>
      <c r="I39" s="58"/>
    </row>
    <row r="40" spans="1:10" s="423" customFormat="1" ht="14.1" customHeight="1" x14ac:dyDescent="0.3">
      <c r="A40" s="33"/>
      <c r="B40" s="488"/>
      <c r="C40" s="488"/>
      <c r="D40" s="488"/>
      <c r="E40" s="490"/>
      <c r="F40" s="58"/>
      <c r="G40" s="58"/>
      <c r="H40" s="58"/>
      <c r="I40" s="58"/>
    </row>
    <row r="41" spans="1:10" ht="14.1" customHeight="1" x14ac:dyDescent="0.3">
      <c r="A41" s="33"/>
      <c r="B41" s="265"/>
      <c r="C41" s="265"/>
      <c r="D41" s="265"/>
      <c r="E41" s="272"/>
      <c r="F41" s="58"/>
      <c r="G41" s="58"/>
      <c r="H41" s="58"/>
      <c r="I41" s="58"/>
      <c r="J41" s="58"/>
    </row>
    <row r="42" spans="1:10" s="452" customFormat="1" ht="10.199999999999999" customHeight="1" x14ac:dyDescent="0.2">
      <c r="A42" s="448"/>
      <c r="B42" s="449"/>
      <c r="C42" s="449"/>
      <c r="D42" s="449"/>
      <c r="E42" s="450"/>
      <c r="F42" s="451"/>
      <c r="G42" s="451"/>
      <c r="H42" s="451"/>
      <c r="I42" s="451"/>
      <c r="J42" s="451"/>
    </row>
    <row r="43" spans="1:10" s="501" customFormat="1" ht="12" customHeight="1" thickBot="1" x14ac:dyDescent="0.35">
      <c r="A43" s="496" t="s">
        <v>553</v>
      </c>
      <c r="B43" s="497"/>
      <c r="C43" s="497"/>
      <c r="D43" s="497"/>
      <c r="E43" s="498"/>
      <c r="F43" s="499"/>
      <c r="G43" s="499"/>
      <c r="H43" s="499"/>
      <c r="I43" s="499"/>
      <c r="J43" s="500" t="s">
        <v>555</v>
      </c>
    </row>
    <row r="44" spans="1:10" s="501" customFormat="1" ht="12" customHeight="1" thickBot="1" x14ac:dyDescent="0.35">
      <c r="A44" s="502"/>
      <c r="B44" s="503"/>
      <c r="C44" s="503"/>
      <c r="D44" s="503"/>
      <c r="E44" s="504"/>
      <c r="F44" s="505"/>
      <c r="G44" s="642" t="s">
        <v>20</v>
      </c>
      <c r="H44" s="642"/>
      <c r="I44" s="642"/>
      <c r="J44" s="630" t="s">
        <v>25</v>
      </c>
    </row>
    <row r="45" spans="1:10" s="501" customFormat="1" ht="12" customHeight="1" x14ac:dyDescent="0.3">
      <c r="A45" s="636" t="s">
        <v>1</v>
      </c>
      <c r="B45" s="637"/>
      <c r="C45" s="637"/>
      <c r="D45" s="638"/>
      <c r="E45" s="632" t="s">
        <v>17</v>
      </c>
      <c r="F45" s="506" t="s">
        <v>18</v>
      </c>
      <c r="G45" s="634" t="s">
        <v>19</v>
      </c>
      <c r="H45" s="634" t="s">
        <v>24</v>
      </c>
      <c r="I45" s="634" t="s">
        <v>23</v>
      </c>
      <c r="J45" s="631"/>
    </row>
    <row r="46" spans="1:10" s="501" customFormat="1" ht="12" customHeight="1" thickBot="1" x14ac:dyDescent="0.35">
      <c r="A46" s="639"/>
      <c r="B46" s="640"/>
      <c r="C46" s="640"/>
      <c r="D46" s="641"/>
      <c r="E46" s="633"/>
      <c r="F46" s="507" t="s">
        <v>19</v>
      </c>
      <c r="G46" s="635"/>
      <c r="H46" s="635"/>
      <c r="I46" s="635"/>
      <c r="J46" s="507" t="s">
        <v>26</v>
      </c>
    </row>
    <row r="47" spans="1:10" s="501" customFormat="1" ht="12" customHeight="1" x14ac:dyDescent="0.3">
      <c r="A47" s="508" t="s">
        <v>7</v>
      </c>
      <c r="B47" s="509"/>
      <c r="C47" s="510"/>
      <c r="D47" s="511"/>
      <c r="E47" s="512"/>
      <c r="F47" s="513"/>
      <c r="G47" s="513"/>
      <c r="H47" s="513"/>
      <c r="I47" s="513"/>
      <c r="J47" s="513"/>
    </row>
    <row r="48" spans="1:10" s="501" customFormat="1" ht="12" customHeight="1" x14ac:dyDescent="0.3">
      <c r="A48" s="508"/>
      <c r="B48" s="562" t="s">
        <v>8</v>
      </c>
      <c r="C48" s="562"/>
      <c r="D48" s="563"/>
      <c r="E48" s="514" t="s">
        <v>122</v>
      </c>
      <c r="F48" s="513"/>
      <c r="G48" s="513"/>
      <c r="H48" s="513"/>
      <c r="I48" s="513"/>
      <c r="J48" s="515"/>
    </row>
    <row r="49" spans="1:10" s="501" customFormat="1" ht="12" customHeight="1" x14ac:dyDescent="0.3">
      <c r="A49" s="508"/>
      <c r="B49" s="491"/>
      <c r="C49" s="562" t="s">
        <v>8</v>
      </c>
      <c r="D49" s="563"/>
      <c r="E49" s="514" t="s">
        <v>115</v>
      </c>
      <c r="F49" s="513">
        <v>188459</v>
      </c>
      <c r="G49" s="513">
        <v>23178</v>
      </c>
      <c r="H49" s="513">
        <v>107222</v>
      </c>
      <c r="I49" s="513">
        <f>SUM(G49:H49)</f>
        <v>130400</v>
      </c>
      <c r="J49" s="513">
        <v>150000</v>
      </c>
    </row>
    <row r="50" spans="1:10" s="501" customFormat="1" ht="12" customHeight="1" x14ac:dyDescent="0.3">
      <c r="A50" s="508"/>
      <c r="B50" s="562" t="s">
        <v>9</v>
      </c>
      <c r="C50" s="562"/>
      <c r="D50" s="563"/>
      <c r="E50" s="514" t="s">
        <v>123</v>
      </c>
      <c r="F50" s="513"/>
      <c r="G50" s="513"/>
      <c r="H50" s="513"/>
      <c r="I50" s="513"/>
      <c r="J50" s="515"/>
    </row>
    <row r="51" spans="1:10" s="501" customFormat="1" ht="12" customHeight="1" x14ac:dyDescent="0.3">
      <c r="A51" s="508"/>
      <c r="B51" s="491"/>
      <c r="C51" s="562" t="s">
        <v>50</v>
      </c>
      <c r="D51" s="563"/>
      <c r="E51" s="514" t="s">
        <v>116</v>
      </c>
      <c r="F51" s="513">
        <v>31720</v>
      </c>
      <c r="G51" s="513">
        <v>0</v>
      </c>
      <c r="H51" s="513">
        <v>70000</v>
      </c>
      <c r="I51" s="513">
        <f t="shared" ref="I51:I57" si="4">SUM(G51:H51)</f>
        <v>70000</v>
      </c>
      <c r="J51" s="513">
        <v>150000</v>
      </c>
    </row>
    <row r="52" spans="1:10" s="501" customFormat="1" ht="12" customHeight="1" x14ac:dyDescent="0.3">
      <c r="A52" s="508"/>
      <c r="B52" s="562" t="s">
        <v>10</v>
      </c>
      <c r="C52" s="562"/>
      <c r="D52" s="563"/>
      <c r="E52" s="514" t="s">
        <v>124</v>
      </c>
      <c r="F52" s="516">
        <f>SUM(F53:F55)</f>
        <v>311033.55000000005</v>
      </c>
      <c r="G52" s="516">
        <f t="shared" ref="G52" si="5">SUM(G53:G55)</f>
        <v>184357.38</v>
      </c>
      <c r="H52" s="516">
        <f>SUM(H53:H55)</f>
        <v>95642.62000000001</v>
      </c>
      <c r="I52" s="516">
        <f t="shared" si="4"/>
        <v>280000</v>
      </c>
      <c r="J52" s="516">
        <v>0</v>
      </c>
    </row>
    <row r="53" spans="1:10" s="501" customFormat="1" ht="12" customHeight="1" x14ac:dyDescent="0.3">
      <c r="A53" s="508"/>
      <c r="B53" s="491"/>
      <c r="C53" s="562" t="s">
        <v>35</v>
      </c>
      <c r="D53" s="563"/>
      <c r="E53" s="514" t="s">
        <v>117</v>
      </c>
      <c r="F53" s="513">
        <v>61557.85</v>
      </c>
      <c r="G53" s="513">
        <v>39100.980000000003</v>
      </c>
      <c r="H53" s="513">
        <v>10899.02</v>
      </c>
      <c r="I53" s="513">
        <f t="shared" si="4"/>
        <v>50000</v>
      </c>
      <c r="J53" s="513">
        <v>70000</v>
      </c>
    </row>
    <row r="54" spans="1:10" s="501" customFormat="1" ht="12" customHeight="1" x14ac:dyDescent="0.3">
      <c r="A54" s="508"/>
      <c r="B54" s="491"/>
      <c r="C54" s="562" t="s">
        <v>208</v>
      </c>
      <c r="D54" s="563"/>
      <c r="E54" s="514" t="s">
        <v>209</v>
      </c>
      <c r="F54" s="513">
        <v>199916.7</v>
      </c>
      <c r="G54" s="513">
        <v>116152.4</v>
      </c>
      <c r="H54" s="513">
        <v>83847.600000000006</v>
      </c>
      <c r="I54" s="513">
        <f t="shared" si="4"/>
        <v>200000</v>
      </c>
      <c r="J54" s="513">
        <v>250000</v>
      </c>
    </row>
    <row r="55" spans="1:10" s="501" customFormat="1" ht="12" customHeight="1" x14ac:dyDescent="0.3">
      <c r="A55" s="508"/>
      <c r="B55" s="491"/>
      <c r="C55" s="566" t="s">
        <v>192</v>
      </c>
      <c r="D55" s="563"/>
      <c r="E55" s="514" t="s">
        <v>118</v>
      </c>
      <c r="F55" s="513">
        <v>49559</v>
      </c>
      <c r="G55" s="513">
        <v>29104</v>
      </c>
      <c r="H55" s="513">
        <v>896</v>
      </c>
      <c r="I55" s="513">
        <f t="shared" si="4"/>
        <v>30000</v>
      </c>
      <c r="J55" s="513">
        <v>50000</v>
      </c>
    </row>
    <row r="56" spans="1:10" s="501" customFormat="1" ht="12" customHeight="1" x14ac:dyDescent="0.3">
      <c r="A56" s="508"/>
      <c r="B56" s="562" t="s">
        <v>73</v>
      </c>
      <c r="C56" s="562"/>
      <c r="D56" s="563"/>
      <c r="E56" s="514" t="s">
        <v>126</v>
      </c>
      <c r="F56" s="516">
        <v>0</v>
      </c>
      <c r="G56" s="516">
        <f>SUM(G57:G58)</f>
        <v>0</v>
      </c>
      <c r="H56" s="516">
        <f>SUM(H57:H58)</f>
        <v>2000</v>
      </c>
      <c r="I56" s="516">
        <f t="shared" si="4"/>
        <v>2000</v>
      </c>
      <c r="J56" s="516">
        <v>0</v>
      </c>
    </row>
    <row r="57" spans="1:10" s="501" customFormat="1" ht="12" customHeight="1" x14ac:dyDescent="0.3">
      <c r="A57" s="508"/>
      <c r="B57" s="491"/>
      <c r="C57" s="562" t="s">
        <v>204</v>
      </c>
      <c r="D57" s="563"/>
      <c r="E57" s="514" t="s">
        <v>205</v>
      </c>
      <c r="F57" s="513">
        <v>0</v>
      </c>
      <c r="G57" s="513">
        <v>0</v>
      </c>
      <c r="H57" s="513">
        <v>2000</v>
      </c>
      <c r="I57" s="513">
        <f t="shared" si="4"/>
        <v>2000</v>
      </c>
      <c r="J57" s="513">
        <v>2000</v>
      </c>
    </row>
    <row r="58" spans="1:10" s="501" customFormat="1" ht="12" customHeight="1" x14ac:dyDescent="0.3">
      <c r="A58" s="508"/>
      <c r="B58" s="491"/>
      <c r="C58" s="562" t="s">
        <v>113</v>
      </c>
      <c r="D58" s="563"/>
      <c r="E58" s="514" t="s">
        <v>121</v>
      </c>
      <c r="F58" s="513">
        <v>0</v>
      </c>
      <c r="G58" s="513">
        <v>0</v>
      </c>
      <c r="H58" s="513">
        <v>0</v>
      </c>
      <c r="I58" s="513">
        <f>SUM(G58:H58)</f>
        <v>0</v>
      </c>
      <c r="J58" s="513">
        <v>20000</v>
      </c>
    </row>
    <row r="59" spans="1:10" s="501" customFormat="1" ht="12" customHeight="1" x14ac:dyDescent="0.3">
      <c r="A59" s="508"/>
      <c r="B59" s="491"/>
      <c r="C59" s="491" t="s">
        <v>99</v>
      </c>
      <c r="D59" s="492"/>
      <c r="E59" s="514" t="s">
        <v>120</v>
      </c>
      <c r="F59" s="513"/>
      <c r="G59" s="513"/>
      <c r="H59" s="513"/>
      <c r="I59" s="513"/>
      <c r="J59" s="513">
        <v>21000</v>
      </c>
    </row>
    <row r="60" spans="1:10" s="501" customFormat="1" ht="12" customHeight="1" x14ac:dyDescent="0.3">
      <c r="A60" s="508"/>
      <c r="B60" s="566" t="s">
        <v>58</v>
      </c>
      <c r="C60" s="566"/>
      <c r="D60" s="563"/>
      <c r="E60" s="514" t="s">
        <v>164</v>
      </c>
      <c r="F60" s="513"/>
      <c r="G60" s="513"/>
      <c r="H60" s="517"/>
      <c r="I60" s="513"/>
      <c r="J60" s="513"/>
    </row>
    <row r="61" spans="1:10" s="501" customFormat="1" ht="12" customHeight="1" x14ac:dyDescent="0.3">
      <c r="A61" s="508"/>
      <c r="B61" s="493"/>
      <c r="C61" s="566" t="s">
        <v>210</v>
      </c>
      <c r="D61" s="563"/>
      <c r="E61" s="514" t="s">
        <v>167</v>
      </c>
      <c r="F61" s="513">
        <v>0</v>
      </c>
      <c r="G61" s="513">
        <v>0</v>
      </c>
      <c r="H61" s="517">
        <v>300000</v>
      </c>
      <c r="I61" s="513">
        <v>300000</v>
      </c>
      <c r="J61" s="513">
        <v>300000</v>
      </c>
    </row>
    <row r="62" spans="1:10" s="501" customFormat="1" ht="12" customHeight="1" x14ac:dyDescent="0.3">
      <c r="A62" s="508"/>
      <c r="B62" s="562" t="s">
        <v>13</v>
      </c>
      <c r="C62" s="562"/>
      <c r="D62" s="563"/>
      <c r="E62" s="514" t="s">
        <v>168</v>
      </c>
      <c r="F62" s="516">
        <f>SUM(F63:F65)</f>
        <v>144368</v>
      </c>
      <c r="G62" s="516">
        <f>SUM(G63:G65)</f>
        <v>183975</v>
      </c>
      <c r="H62" s="518">
        <v>180800</v>
      </c>
      <c r="I62" s="516">
        <f t="shared" ref="I62" si="6">SUM(G62:H62)</f>
        <v>364775</v>
      </c>
      <c r="J62" s="516">
        <v>0</v>
      </c>
    </row>
    <row r="63" spans="1:10" s="501" customFormat="1" ht="12" customHeight="1" x14ac:dyDescent="0.3">
      <c r="A63" s="508"/>
      <c r="B63" s="491"/>
      <c r="C63" s="566" t="s">
        <v>211</v>
      </c>
      <c r="D63" s="563"/>
      <c r="E63" s="514" t="s">
        <v>212</v>
      </c>
      <c r="F63" s="513">
        <v>0</v>
      </c>
      <c r="G63" s="513">
        <v>0</v>
      </c>
      <c r="H63" s="517">
        <v>0</v>
      </c>
      <c r="I63" s="513">
        <f t="shared" ref="I63:I78" si="7">SUM(G63:H63)</f>
        <v>0</v>
      </c>
      <c r="J63" s="513">
        <v>0</v>
      </c>
    </row>
    <row r="64" spans="1:10" s="501" customFormat="1" ht="12" customHeight="1" x14ac:dyDescent="0.3">
      <c r="A64" s="508"/>
      <c r="B64" s="491"/>
      <c r="C64" s="566" t="s">
        <v>103</v>
      </c>
      <c r="D64" s="563"/>
      <c r="E64" s="514" t="s">
        <v>169</v>
      </c>
      <c r="F64" s="513">
        <v>0</v>
      </c>
      <c r="G64" s="513">
        <v>0</v>
      </c>
      <c r="H64" s="517">
        <v>0</v>
      </c>
      <c r="I64" s="513">
        <f t="shared" si="7"/>
        <v>0</v>
      </c>
      <c r="J64" s="513">
        <v>0</v>
      </c>
    </row>
    <row r="65" spans="1:14" s="501" customFormat="1" ht="12" customHeight="1" x14ac:dyDescent="0.3">
      <c r="A65" s="508"/>
      <c r="B65" s="491"/>
      <c r="C65" s="493" t="s">
        <v>445</v>
      </c>
      <c r="D65" s="492"/>
      <c r="E65" s="514" t="s">
        <v>170</v>
      </c>
      <c r="F65" s="513">
        <v>144368</v>
      </c>
      <c r="G65" s="513">
        <v>183975</v>
      </c>
      <c r="H65" s="517">
        <v>16025</v>
      </c>
      <c r="I65" s="513">
        <f t="shared" si="7"/>
        <v>200000</v>
      </c>
      <c r="J65" s="513">
        <v>200000</v>
      </c>
    </row>
    <row r="66" spans="1:14" s="501" customFormat="1" ht="12" customHeight="1" x14ac:dyDescent="0.3">
      <c r="A66" s="508"/>
      <c r="B66" s="562" t="s">
        <v>75</v>
      </c>
      <c r="C66" s="562"/>
      <c r="D66" s="563"/>
      <c r="E66" s="514" t="s">
        <v>174</v>
      </c>
      <c r="F66" s="517">
        <v>618450</v>
      </c>
      <c r="G66" s="516" t="e">
        <f>SUM(#REF!)</f>
        <v>#REF!</v>
      </c>
      <c r="H66" s="518">
        <v>0</v>
      </c>
      <c r="I66" s="516" t="e">
        <f t="shared" si="7"/>
        <v>#REF!</v>
      </c>
      <c r="J66" s="516">
        <v>0</v>
      </c>
    </row>
    <row r="67" spans="1:14" s="501" customFormat="1" ht="12" customHeight="1" x14ac:dyDescent="0.3">
      <c r="A67" s="508"/>
      <c r="B67" s="491"/>
      <c r="C67" s="562" t="s">
        <v>275</v>
      </c>
      <c r="D67" s="563"/>
      <c r="E67" s="514" t="s">
        <v>278</v>
      </c>
      <c r="F67" s="513">
        <v>72670</v>
      </c>
      <c r="G67" s="513">
        <v>19980</v>
      </c>
      <c r="H67" s="517">
        <v>40020</v>
      </c>
      <c r="I67" s="513">
        <f t="shared" si="7"/>
        <v>60000</v>
      </c>
      <c r="J67" s="513">
        <v>80000</v>
      </c>
    </row>
    <row r="68" spans="1:14" s="501" customFormat="1" ht="12" customHeight="1" x14ac:dyDescent="0.3">
      <c r="A68" s="508"/>
      <c r="B68" s="491"/>
      <c r="C68" s="562" t="s">
        <v>276</v>
      </c>
      <c r="D68" s="563"/>
      <c r="E68" s="514" t="s">
        <v>181</v>
      </c>
      <c r="F68" s="513">
        <v>0</v>
      </c>
      <c r="G68" s="513">
        <v>0</v>
      </c>
      <c r="H68" s="517">
        <v>0</v>
      </c>
      <c r="I68" s="513">
        <f t="shared" si="7"/>
        <v>0</v>
      </c>
      <c r="J68" s="513">
        <v>0</v>
      </c>
    </row>
    <row r="69" spans="1:14" s="501" customFormat="1" ht="12" customHeight="1" x14ac:dyDescent="0.3">
      <c r="A69" s="508"/>
      <c r="B69" s="491"/>
      <c r="C69" s="562" t="s">
        <v>277</v>
      </c>
      <c r="D69" s="563"/>
      <c r="E69" s="514" t="s">
        <v>287</v>
      </c>
      <c r="F69" s="513">
        <v>49800</v>
      </c>
      <c r="G69" s="513">
        <v>0</v>
      </c>
      <c r="H69" s="517">
        <v>50000</v>
      </c>
      <c r="I69" s="513">
        <f t="shared" si="7"/>
        <v>50000</v>
      </c>
      <c r="J69" s="513">
        <v>50000</v>
      </c>
    </row>
    <row r="70" spans="1:14" s="501" customFormat="1" ht="12" customHeight="1" x14ac:dyDescent="0.3">
      <c r="A70" s="508"/>
      <c r="B70" s="491"/>
      <c r="C70" s="491" t="s">
        <v>339</v>
      </c>
      <c r="D70" s="492"/>
      <c r="E70" s="514" t="s">
        <v>181</v>
      </c>
      <c r="F70" s="513">
        <v>69800</v>
      </c>
      <c r="G70" s="513">
        <v>0</v>
      </c>
      <c r="H70" s="517">
        <v>0</v>
      </c>
      <c r="I70" s="513">
        <f t="shared" si="7"/>
        <v>0</v>
      </c>
      <c r="J70" s="513">
        <v>0</v>
      </c>
    </row>
    <row r="71" spans="1:14" s="501" customFormat="1" ht="12" customHeight="1" x14ac:dyDescent="0.3">
      <c r="A71" s="508"/>
      <c r="B71" s="491"/>
      <c r="C71" s="491"/>
      <c r="D71" s="491" t="s">
        <v>331</v>
      </c>
      <c r="E71" s="514" t="s">
        <v>288</v>
      </c>
      <c r="F71" s="513">
        <v>50000</v>
      </c>
      <c r="G71" s="513">
        <v>0</v>
      </c>
      <c r="H71" s="517">
        <v>25000</v>
      </c>
      <c r="I71" s="513">
        <f t="shared" si="7"/>
        <v>25000</v>
      </c>
      <c r="J71" s="513">
        <v>25000</v>
      </c>
    </row>
    <row r="72" spans="1:14" s="501" customFormat="1" ht="12" customHeight="1" x14ac:dyDescent="0.3">
      <c r="A72" s="508"/>
      <c r="B72" s="491"/>
      <c r="C72" s="491"/>
      <c r="D72" s="491" t="s">
        <v>332</v>
      </c>
      <c r="E72" s="514" t="s">
        <v>289</v>
      </c>
      <c r="F72" s="513">
        <v>78135</v>
      </c>
      <c r="G72" s="513">
        <v>0</v>
      </c>
      <c r="H72" s="517">
        <v>25000</v>
      </c>
      <c r="I72" s="513">
        <f t="shared" si="7"/>
        <v>25000</v>
      </c>
      <c r="J72" s="513">
        <v>25000</v>
      </c>
    </row>
    <row r="73" spans="1:14" s="501" customFormat="1" ht="12" customHeight="1" x14ac:dyDescent="0.3">
      <c r="A73" s="508"/>
      <c r="B73" s="491"/>
      <c r="C73" s="491"/>
      <c r="D73" s="491" t="s">
        <v>333</v>
      </c>
      <c r="E73" s="514" t="s">
        <v>290</v>
      </c>
      <c r="F73" s="513">
        <v>200000</v>
      </c>
      <c r="G73" s="513">
        <v>0</v>
      </c>
      <c r="H73" s="517">
        <v>200000</v>
      </c>
      <c r="I73" s="513">
        <f t="shared" si="7"/>
        <v>200000</v>
      </c>
      <c r="J73" s="513">
        <v>300000</v>
      </c>
    </row>
    <row r="74" spans="1:14" s="501" customFormat="1" ht="12" customHeight="1" x14ac:dyDescent="0.3">
      <c r="A74" s="508"/>
      <c r="B74" s="491"/>
      <c r="C74" s="491"/>
      <c r="D74" s="491" t="s">
        <v>334</v>
      </c>
      <c r="E74" s="514" t="s">
        <v>291</v>
      </c>
      <c r="F74" s="513">
        <v>200000</v>
      </c>
      <c r="G74" s="513">
        <v>151488</v>
      </c>
      <c r="H74" s="517">
        <v>48512</v>
      </c>
      <c r="I74" s="513">
        <f t="shared" si="7"/>
        <v>200000</v>
      </c>
      <c r="J74" s="513">
        <v>300000</v>
      </c>
    </row>
    <row r="75" spans="1:14" s="501" customFormat="1" ht="12" customHeight="1" x14ac:dyDescent="0.3">
      <c r="A75" s="508"/>
      <c r="B75" s="491"/>
      <c r="C75" s="491"/>
      <c r="D75" s="491" t="s">
        <v>335</v>
      </c>
      <c r="E75" s="514" t="s">
        <v>292</v>
      </c>
      <c r="F75" s="513">
        <v>92500</v>
      </c>
      <c r="G75" s="513">
        <v>0</v>
      </c>
      <c r="H75" s="517">
        <v>50000</v>
      </c>
      <c r="I75" s="513">
        <f t="shared" si="7"/>
        <v>50000</v>
      </c>
      <c r="J75" s="513">
        <v>50000</v>
      </c>
    </row>
    <row r="76" spans="1:14" s="501" customFormat="1" ht="12" customHeight="1" x14ac:dyDescent="0.3">
      <c r="A76" s="508"/>
      <c r="B76" s="491"/>
      <c r="C76" s="491"/>
      <c r="D76" s="491" t="s">
        <v>336</v>
      </c>
      <c r="E76" s="514" t="s">
        <v>293</v>
      </c>
      <c r="F76" s="513">
        <v>70000</v>
      </c>
      <c r="G76" s="513">
        <v>0</v>
      </c>
      <c r="H76" s="517">
        <v>50000</v>
      </c>
      <c r="I76" s="513">
        <f t="shared" si="7"/>
        <v>50000</v>
      </c>
      <c r="J76" s="513">
        <v>70000</v>
      </c>
    </row>
    <row r="77" spans="1:14" s="501" customFormat="1" ht="12" customHeight="1" x14ac:dyDescent="0.3">
      <c r="A77" s="508"/>
      <c r="B77" s="491"/>
      <c r="C77" s="491"/>
      <c r="D77" s="491" t="s">
        <v>337</v>
      </c>
      <c r="E77" s="514" t="s">
        <v>357</v>
      </c>
      <c r="F77" s="513">
        <v>44750</v>
      </c>
      <c r="G77" s="513">
        <v>0</v>
      </c>
      <c r="H77" s="517">
        <v>20000</v>
      </c>
      <c r="I77" s="513">
        <f t="shared" si="7"/>
        <v>20000</v>
      </c>
      <c r="J77" s="513">
        <v>20000</v>
      </c>
    </row>
    <row r="78" spans="1:14" s="501" customFormat="1" ht="12" customHeight="1" x14ac:dyDescent="0.3">
      <c r="A78" s="508"/>
      <c r="B78" s="491"/>
      <c r="C78" s="491"/>
      <c r="D78" s="491" t="s">
        <v>338</v>
      </c>
      <c r="E78" s="514" t="s">
        <v>292</v>
      </c>
      <c r="F78" s="513">
        <v>3031</v>
      </c>
      <c r="G78" s="513">
        <v>0</v>
      </c>
      <c r="H78" s="517">
        <v>0</v>
      </c>
      <c r="I78" s="513">
        <f t="shared" si="7"/>
        <v>0</v>
      </c>
      <c r="J78" s="513">
        <v>0</v>
      </c>
      <c r="N78" s="501" t="s">
        <v>54</v>
      </c>
    </row>
    <row r="79" spans="1:14" s="501" customFormat="1" ht="12" customHeight="1" x14ac:dyDescent="0.3">
      <c r="A79" s="508"/>
      <c r="B79" s="491"/>
      <c r="C79" s="491"/>
      <c r="D79" s="491" t="s">
        <v>397</v>
      </c>
      <c r="E79" s="514" t="s">
        <v>181</v>
      </c>
      <c r="F79" s="513">
        <v>0</v>
      </c>
      <c r="G79" s="513">
        <v>0</v>
      </c>
      <c r="H79" s="517">
        <v>0</v>
      </c>
      <c r="I79" s="513">
        <v>0</v>
      </c>
      <c r="J79" s="513">
        <v>0</v>
      </c>
    </row>
    <row r="80" spans="1:14" s="501" customFormat="1" ht="12" customHeight="1" x14ac:dyDescent="0.3">
      <c r="A80" s="508"/>
      <c r="B80" s="491"/>
      <c r="C80" s="491"/>
      <c r="D80" s="491" t="s">
        <v>433</v>
      </c>
      <c r="E80" s="514" t="s">
        <v>358</v>
      </c>
      <c r="F80" s="513">
        <v>0</v>
      </c>
      <c r="G80" s="513">
        <v>0</v>
      </c>
      <c r="H80" s="517">
        <v>20000</v>
      </c>
      <c r="I80" s="513">
        <f t="shared" ref="I80:I110" si="8">SUM(G80:H80)</f>
        <v>20000</v>
      </c>
      <c r="J80" s="519">
        <v>25000</v>
      </c>
    </row>
    <row r="81" spans="1:10" s="501" customFormat="1" ht="12" customHeight="1" x14ac:dyDescent="0.3">
      <c r="A81" s="508"/>
      <c r="B81" s="491"/>
      <c r="C81" s="491"/>
      <c r="D81" s="491" t="s">
        <v>434</v>
      </c>
      <c r="E81" s="514" t="s">
        <v>359</v>
      </c>
      <c r="F81" s="513">
        <v>0</v>
      </c>
      <c r="G81" s="513">
        <v>0</v>
      </c>
      <c r="H81" s="517">
        <v>20000</v>
      </c>
      <c r="I81" s="513">
        <f t="shared" si="8"/>
        <v>20000</v>
      </c>
      <c r="J81" s="519">
        <v>25000</v>
      </c>
    </row>
    <row r="82" spans="1:10" s="501" customFormat="1" ht="12" customHeight="1" x14ac:dyDescent="0.3">
      <c r="A82" s="508"/>
      <c r="B82" s="491"/>
      <c r="C82" s="491"/>
      <c r="D82" s="491" t="s">
        <v>435</v>
      </c>
      <c r="E82" s="514" t="s">
        <v>360</v>
      </c>
      <c r="F82" s="513">
        <v>0</v>
      </c>
      <c r="G82" s="517">
        <v>20000</v>
      </c>
      <c r="H82" s="517">
        <v>0</v>
      </c>
      <c r="I82" s="513">
        <f t="shared" si="8"/>
        <v>20000</v>
      </c>
      <c r="J82" s="519">
        <v>25000</v>
      </c>
    </row>
    <row r="83" spans="1:10" s="501" customFormat="1" ht="12" customHeight="1" x14ac:dyDescent="0.3">
      <c r="A83" s="508"/>
      <c r="B83" s="491"/>
      <c r="C83" s="491"/>
      <c r="D83" s="491" t="s">
        <v>436</v>
      </c>
      <c r="E83" s="514" t="s">
        <v>361</v>
      </c>
      <c r="F83" s="513">
        <v>0</v>
      </c>
      <c r="G83" s="513">
        <v>0</v>
      </c>
      <c r="H83" s="517">
        <v>20000</v>
      </c>
      <c r="I83" s="513">
        <f t="shared" si="8"/>
        <v>20000</v>
      </c>
      <c r="J83" s="519">
        <v>25000</v>
      </c>
    </row>
    <row r="84" spans="1:10" s="510" customFormat="1" ht="12" customHeight="1" x14ac:dyDescent="0.3">
      <c r="A84" s="538"/>
      <c r="B84" s="539"/>
      <c r="C84" s="539"/>
      <c r="D84" s="539" t="s">
        <v>437</v>
      </c>
      <c r="E84" s="540" t="s">
        <v>362</v>
      </c>
      <c r="F84" s="541">
        <v>0</v>
      </c>
      <c r="G84" s="541">
        <v>0</v>
      </c>
      <c r="H84" s="542">
        <v>20000</v>
      </c>
      <c r="I84" s="541">
        <f t="shared" si="8"/>
        <v>20000</v>
      </c>
      <c r="J84" s="543">
        <v>25000</v>
      </c>
    </row>
    <row r="85" spans="1:10" s="454" customFormat="1" ht="10.199999999999999" customHeight="1" x14ac:dyDescent="0.2">
      <c r="A85" s="453"/>
      <c r="B85" s="494"/>
      <c r="C85" s="494"/>
      <c r="D85" s="494"/>
      <c r="E85" s="532"/>
      <c r="F85" s="533"/>
      <c r="G85" s="533"/>
      <c r="H85" s="534"/>
      <c r="I85" s="533"/>
      <c r="J85" s="535"/>
    </row>
    <row r="86" spans="1:10" s="454" customFormat="1" ht="10.199999999999999" customHeight="1" x14ac:dyDescent="0.2">
      <c r="A86" s="453"/>
      <c r="B86" s="494"/>
      <c r="C86" s="494"/>
      <c r="D86" s="494"/>
      <c r="E86" s="532"/>
      <c r="F86" s="533"/>
      <c r="G86" s="533"/>
      <c r="H86" s="534"/>
      <c r="I86" s="533"/>
      <c r="J86" s="535"/>
    </row>
    <row r="87" spans="1:10" s="454" customFormat="1" ht="10.199999999999999" customHeight="1" x14ac:dyDescent="0.2">
      <c r="A87" s="453"/>
      <c r="B87" s="494"/>
      <c r="C87" s="494"/>
      <c r="D87" s="494"/>
      <c r="E87" s="532"/>
      <c r="F87" s="533"/>
      <c r="G87" s="533"/>
      <c r="H87" s="534"/>
      <c r="I87" s="533"/>
      <c r="J87" s="535"/>
    </row>
    <row r="88" spans="1:10" s="454" customFormat="1" ht="10.199999999999999" customHeight="1" x14ac:dyDescent="0.2">
      <c r="A88" s="453"/>
      <c r="B88" s="494"/>
      <c r="C88" s="494"/>
      <c r="D88" s="494"/>
      <c r="E88" s="532"/>
      <c r="F88" s="533"/>
      <c r="G88" s="533"/>
      <c r="H88" s="534"/>
      <c r="I88" s="533"/>
      <c r="J88" s="535"/>
    </row>
    <row r="89" spans="1:10" s="454" customFormat="1" ht="10.199999999999999" customHeight="1" x14ac:dyDescent="0.2">
      <c r="A89" s="453"/>
      <c r="B89" s="494"/>
      <c r="C89" s="494"/>
      <c r="D89" s="494"/>
      <c r="E89" s="532"/>
      <c r="F89" s="533"/>
      <c r="G89" s="533"/>
      <c r="H89" s="534"/>
      <c r="I89" s="533"/>
      <c r="J89" s="535"/>
    </row>
    <row r="90" spans="1:10" s="454" customFormat="1" ht="10.199999999999999" customHeight="1" x14ac:dyDescent="0.2">
      <c r="A90" s="453"/>
      <c r="B90" s="494"/>
      <c r="C90" s="494"/>
      <c r="D90" s="494"/>
      <c r="E90" s="532"/>
      <c r="F90" s="533"/>
      <c r="G90" s="533"/>
      <c r="H90" s="534"/>
      <c r="I90" s="533"/>
      <c r="J90" s="535"/>
    </row>
    <row r="91" spans="1:10" s="454" customFormat="1" ht="10.199999999999999" customHeight="1" x14ac:dyDescent="0.2">
      <c r="A91" s="453"/>
      <c r="B91" s="494"/>
      <c r="C91" s="494"/>
      <c r="D91" s="494"/>
      <c r="E91" s="532"/>
      <c r="F91" s="533"/>
      <c r="G91" s="533"/>
      <c r="H91" s="534" t="s">
        <v>54</v>
      </c>
      <c r="I91" s="533"/>
      <c r="J91" s="535"/>
    </row>
    <row r="92" spans="1:10" s="454" customFormat="1" ht="10.199999999999999" customHeight="1" x14ac:dyDescent="0.2">
      <c r="A92" s="453"/>
      <c r="B92" s="494"/>
      <c r="C92" s="494"/>
      <c r="D92" s="494"/>
      <c r="E92" s="532"/>
      <c r="F92" s="533"/>
      <c r="G92" s="533"/>
      <c r="H92" s="534"/>
      <c r="I92" s="533"/>
      <c r="J92" s="535"/>
    </row>
    <row r="93" spans="1:10" s="454" customFormat="1" ht="10.199999999999999" customHeight="1" x14ac:dyDescent="0.2">
      <c r="A93" s="453"/>
      <c r="B93" s="494"/>
      <c r="C93" s="494"/>
      <c r="D93" s="494"/>
      <c r="E93" s="532"/>
      <c r="F93" s="533"/>
      <c r="G93" s="533"/>
      <c r="H93" s="534"/>
      <c r="I93" s="533"/>
      <c r="J93" s="535"/>
    </row>
    <row r="94" spans="1:10" s="510" customFormat="1" ht="12" customHeight="1" thickBot="1" x14ac:dyDescent="0.35">
      <c r="A94" s="536" t="s">
        <v>553</v>
      </c>
      <c r="B94" s="497"/>
      <c r="C94" s="497"/>
      <c r="D94" s="497"/>
      <c r="E94" s="498"/>
      <c r="F94" s="499"/>
      <c r="G94" s="499"/>
      <c r="H94" s="499"/>
      <c r="I94" s="499"/>
      <c r="J94" s="537" t="s">
        <v>554</v>
      </c>
    </row>
    <row r="95" spans="1:10" s="501" customFormat="1" ht="12" customHeight="1" thickBot="1" x14ac:dyDescent="0.35">
      <c r="A95" s="502"/>
      <c r="B95" s="503"/>
      <c r="C95" s="503"/>
      <c r="D95" s="503"/>
      <c r="E95" s="504"/>
      <c r="F95" s="505"/>
      <c r="G95" s="642" t="s">
        <v>20</v>
      </c>
      <c r="H95" s="642"/>
      <c r="I95" s="642"/>
      <c r="J95" s="630" t="s">
        <v>25</v>
      </c>
    </row>
    <row r="96" spans="1:10" s="501" customFormat="1" ht="12" customHeight="1" x14ac:dyDescent="0.3">
      <c r="A96" s="636" t="s">
        <v>1</v>
      </c>
      <c r="B96" s="637"/>
      <c r="C96" s="637"/>
      <c r="D96" s="638"/>
      <c r="E96" s="632" t="s">
        <v>17</v>
      </c>
      <c r="F96" s="506" t="s">
        <v>18</v>
      </c>
      <c r="G96" s="634" t="s">
        <v>19</v>
      </c>
      <c r="H96" s="634" t="s">
        <v>24</v>
      </c>
      <c r="I96" s="634" t="s">
        <v>23</v>
      </c>
      <c r="J96" s="631"/>
    </row>
    <row r="97" spans="1:12" s="501" customFormat="1" ht="12" customHeight="1" thickBot="1" x14ac:dyDescent="0.35">
      <c r="A97" s="639"/>
      <c r="B97" s="640"/>
      <c r="C97" s="640"/>
      <c r="D97" s="641"/>
      <c r="E97" s="633"/>
      <c r="F97" s="507" t="s">
        <v>19</v>
      </c>
      <c r="G97" s="635"/>
      <c r="H97" s="635"/>
      <c r="I97" s="635"/>
      <c r="J97" s="507" t="s">
        <v>26</v>
      </c>
    </row>
    <row r="98" spans="1:12" s="501" customFormat="1" ht="12" customHeight="1" x14ac:dyDescent="0.3">
      <c r="A98" s="508"/>
      <c r="B98" s="491"/>
      <c r="C98" s="491"/>
      <c r="D98" s="491" t="s">
        <v>438</v>
      </c>
      <c r="E98" s="514" t="s">
        <v>461</v>
      </c>
      <c r="F98" s="513">
        <v>0</v>
      </c>
      <c r="G98" s="513">
        <v>0</v>
      </c>
      <c r="H98" s="517">
        <v>20000</v>
      </c>
      <c r="I98" s="513">
        <f t="shared" si="8"/>
        <v>20000</v>
      </c>
      <c r="J98" s="519">
        <v>25000</v>
      </c>
      <c r="L98" s="501" t="s">
        <v>57</v>
      </c>
    </row>
    <row r="99" spans="1:12" s="501" customFormat="1" ht="12" customHeight="1" x14ac:dyDescent="0.3">
      <c r="A99" s="508"/>
      <c r="B99" s="491"/>
      <c r="C99" s="491"/>
      <c r="D99" s="491" t="s">
        <v>439</v>
      </c>
      <c r="E99" s="514" t="s">
        <v>389</v>
      </c>
      <c r="F99" s="513">
        <v>0</v>
      </c>
      <c r="G99" s="513">
        <v>0</v>
      </c>
      <c r="H99" s="517">
        <v>20000</v>
      </c>
      <c r="I99" s="513">
        <f t="shared" si="8"/>
        <v>20000</v>
      </c>
      <c r="J99" s="519">
        <v>25000</v>
      </c>
    </row>
    <row r="100" spans="1:12" s="501" customFormat="1" ht="12" customHeight="1" x14ac:dyDescent="0.3">
      <c r="A100" s="508"/>
      <c r="B100" s="491"/>
      <c r="C100" s="491"/>
      <c r="D100" s="491" t="s">
        <v>440</v>
      </c>
      <c r="E100" s="514" t="s">
        <v>462</v>
      </c>
      <c r="F100" s="513">
        <v>0</v>
      </c>
      <c r="G100" s="513">
        <v>0</v>
      </c>
      <c r="H100" s="517">
        <v>20000</v>
      </c>
      <c r="I100" s="513">
        <f t="shared" si="8"/>
        <v>20000</v>
      </c>
      <c r="J100" s="519">
        <v>25000</v>
      </c>
    </row>
    <row r="101" spans="1:12" s="501" customFormat="1" ht="12" customHeight="1" x14ac:dyDescent="0.3">
      <c r="A101" s="508"/>
      <c r="B101" s="491"/>
      <c r="C101" s="491"/>
      <c r="D101" s="491" t="s">
        <v>441</v>
      </c>
      <c r="E101" s="514" t="s">
        <v>463</v>
      </c>
      <c r="F101" s="513">
        <v>0</v>
      </c>
      <c r="G101" s="513">
        <v>0</v>
      </c>
      <c r="H101" s="517">
        <v>20000</v>
      </c>
      <c r="I101" s="513">
        <f t="shared" si="8"/>
        <v>20000</v>
      </c>
      <c r="J101" s="519">
        <v>25000</v>
      </c>
    </row>
    <row r="102" spans="1:12" s="501" customFormat="1" ht="12" customHeight="1" x14ac:dyDescent="0.3">
      <c r="A102" s="508"/>
      <c r="B102" s="491"/>
      <c r="C102" s="491"/>
      <c r="D102" s="491" t="s">
        <v>442</v>
      </c>
      <c r="E102" s="514" t="s">
        <v>546</v>
      </c>
      <c r="F102" s="513">
        <v>0</v>
      </c>
      <c r="G102" s="513">
        <v>0</v>
      </c>
      <c r="H102" s="517">
        <v>20000</v>
      </c>
      <c r="I102" s="513">
        <f t="shared" si="8"/>
        <v>20000</v>
      </c>
      <c r="J102" s="519">
        <v>25000</v>
      </c>
    </row>
    <row r="103" spans="1:12" s="501" customFormat="1" ht="12" customHeight="1" x14ac:dyDescent="0.3">
      <c r="A103" s="508"/>
      <c r="B103" s="491"/>
      <c r="C103" s="491"/>
      <c r="D103" s="491" t="s">
        <v>443</v>
      </c>
      <c r="E103" s="514" t="s">
        <v>546</v>
      </c>
      <c r="F103" s="513">
        <v>0</v>
      </c>
      <c r="G103" s="513">
        <v>0</v>
      </c>
      <c r="H103" s="517">
        <v>80000</v>
      </c>
      <c r="I103" s="513">
        <f t="shared" si="8"/>
        <v>80000</v>
      </c>
      <c r="J103" s="519">
        <v>80000</v>
      </c>
    </row>
    <row r="104" spans="1:12" s="501" customFormat="1" ht="12" customHeight="1" x14ac:dyDescent="0.3">
      <c r="A104" s="508"/>
      <c r="B104" s="491"/>
      <c r="C104" s="491"/>
      <c r="D104" s="491" t="s">
        <v>444</v>
      </c>
      <c r="E104" s="514" t="s">
        <v>466</v>
      </c>
      <c r="F104" s="513">
        <v>0</v>
      </c>
      <c r="G104" s="513">
        <v>0</v>
      </c>
      <c r="H104" s="517">
        <v>20000</v>
      </c>
      <c r="I104" s="513">
        <f t="shared" si="8"/>
        <v>20000</v>
      </c>
      <c r="J104" s="519">
        <v>25000</v>
      </c>
    </row>
    <row r="105" spans="1:12" s="501" customFormat="1" ht="12" customHeight="1" x14ac:dyDescent="0.3">
      <c r="A105" s="508"/>
      <c r="B105" s="491"/>
      <c r="C105" s="491"/>
      <c r="D105" s="491" t="s">
        <v>338</v>
      </c>
      <c r="E105" s="514" t="s">
        <v>467</v>
      </c>
      <c r="F105" s="513">
        <v>0</v>
      </c>
      <c r="G105" s="513">
        <v>0</v>
      </c>
      <c r="H105" s="517">
        <v>0</v>
      </c>
      <c r="I105" s="513">
        <f t="shared" si="8"/>
        <v>0</v>
      </c>
      <c r="J105" s="519">
        <v>20000</v>
      </c>
    </row>
    <row r="106" spans="1:12" s="501" customFormat="1" ht="12" customHeight="1" x14ac:dyDescent="0.3">
      <c r="A106" s="508"/>
      <c r="B106" s="491"/>
      <c r="C106" s="491"/>
      <c r="D106" s="491" t="s">
        <v>511</v>
      </c>
      <c r="E106" s="514" t="s">
        <v>468</v>
      </c>
      <c r="F106" s="513">
        <v>0</v>
      </c>
      <c r="G106" s="513">
        <v>0</v>
      </c>
      <c r="H106" s="517">
        <v>0</v>
      </c>
      <c r="I106" s="513">
        <f t="shared" si="8"/>
        <v>0</v>
      </c>
      <c r="J106" s="519">
        <v>25000</v>
      </c>
    </row>
    <row r="107" spans="1:12" s="501" customFormat="1" ht="12" customHeight="1" x14ac:dyDescent="0.3">
      <c r="A107" s="508"/>
      <c r="B107" s="491"/>
      <c r="C107" s="491"/>
      <c r="D107" s="491" t="s">
        <v>512</v>
      </c>
      <c r="E107" s="514" t="s">
        <v>469</v>
      </c>
      <c r="F107" s="513">
        <v>0</v>
      </c>
      <c r="G107" s="513">
        <v>0</v>
      </c>
      <c r="H107" s="517">
        <v>0</v>
      </c>
      <c r="I107" s="513">
        <f t="shared" si="8"/>
        <v>0</v>
      </c>
      <c r="J107" s="519">
        <v>25000</v>
      </c>
    </row>
    <row r="108" spans="1:12" s="501" customFormat="1" ht="12" customHeight="1" x14ac:dyDescent="0.3">
      <c r="A108" s="508"/>
      <c r="B108" s="491"/>
      <c r="C108" s="491"/>
      <c r="D108" s="491" t="s">
        <v>513</v>
      </c>
      <c r="E108" s="514" t="s">
        <v>545</v>
      </c>
      <c r="F108" s="513">
        <v>0</v>
      </c>
      <c r="G108" s="513">
        <v>0</v>
      </c>
      <c r="H108" s="517">
        <v>0</v>
      </c>
      <c r="I108" s="513">
        <f t="shared" si="8"/>
        <v>0</v>
      </c>
      <c r="J108" s="519">
        <v>8500</v>
      </c>
    </row>
    <row r="109" spans="1:12" s="501" customFormat="1" ht="12" customHeight="1" x14ac:dyDescent="0.3">
      <c r="A109" s="508"/>
      <c r="B109" s="491"/>
      <c r="C109" s="491"/>
      <c r="D109" s="491" t="s">
        <v>514</v>
      </c>
      <c r="E109" s="514" t="s">
        <v>470</v>
      </c>
      <c r="F109" s="513">
        <v>0</v>
      </c>
      <c r="G109" s="513">
        <v>0</v>
      </c>
      <c r="H109" s="517">
        <v>0</v>
      </c>
      <c r="I109" s="513">
        <f t="shared" si="8"/>
        <v>0</v>
      </c>
      <c r="J109" s="519">
        <v>25000</v>
      </c>
    </row>
    <row r="110" spans="1:12" s="501" customFormat="1" ht="12" customHeight="1" x14ac:dyDescent="0.3">
      <c r="A110" s="508"/>
      <c r="B110" s="646" t="s">
        <v>88</v>
      </c>
      <c r="C110" s="646"/>
      <c r="D110" s="647"/>
      <c r="E110" s="512"/>
      <c r="F110" s="520">
        <f>SUM(F79,F70,F68,F67,F65,F61,F54,F53,F51,F49,F55,F66,F69,F71,F72,F73,F74,F75,F76,F77,F78)</f>
        <v>2224716.5499999998</v>
      </c>
      <c r="G110" s="520">
        <f>SUM(G78,G76,G69,G67,G65,G55,G53,G51,G49,G74,G82,G54)</f>
        <v>582978.38</v>
      </c>
      <c r="H110" s="520">
        <f>SUM(H78:H104,H77,H76,H75,H74,H73,H72,H71,H70,H69,H68,H67,H65,H64,H63,H58,H57,H55,H54,H53,H51,H49,H61)</f>
        <v>1379421.62</v>
      </c>
      <c r="I110" s="520">
        <f t="shared" si="8"/>
        <v>1962400</v>
      </c>
      <c r="J110" s="520">
        <f>SUM(J49,J51,J53,J54,J55,J57:J59,J61,J64,J65,J67,J69,J71,J72,J73,J74,J75,J76:J109)</f>
        <v>2591500</v>
      </c>
      <c r="K110" s="501" t="s">
        <v>54</v>
      </c>
    </row>
    <row r="111" spans="1:12" s="501" customFormat="1" ht="12" customHeight="1" x14ac:dyDescent="0.3">
      <c r="A111" s="508"/>
      <c r="B111" s="497" t="s">
        <v>515</v>
      </c>
      <c r="C111" s="497"/>
      <c r="D111" s="521"/>
      <c r="E111" s="512"/>
      <c r="F111" s="520"/>
      <c r="G111" s="520"/>
      <c r="H111" s="520"/>
      <c r="I111" s="520"/>
      <c r="J111" s="520"/>
    </row>
    <row r="112" spans="1:12" s="501" customFormat="1" ht="12" customHeight="1" x14ac:dyDescent="0.3">
      <c r="A112" s="508"/>
      <c r="B112" s="497"/>
      <c r="C112" s="497" t="s">
        <v>516</v>
      </c>
      <c r="D112" s="521"/>
      <c r="E112" s="512"/>
      <c r="F112" s="520"/>
      <c r="G112" s="520"/>
      <c r="H112" s="520"/>
      <c r="I112" s="520"/>
      <c r="J112" s="520"/>
    </row>
    <row r="113" spans="1:10" s="501" customFormat="1" ht="12" customHeight="1" x14ac:dyDescent="0.3">
      <c r="A113" s="508"/>
      <c r="B113" s="497"/>
      <c r="C113" s="497"/>
      <c r="D113" s="492" t="s">
        <v>517</v>
      </c>
      <c r="E113" s="514" t="s">
        <v>547</v>
      </c>
      <c r="F113" s="517">
        <v>0</v>
      </c>
      <c r="G113" s="517">
        <v>0</v>
      </c>
      <c r="H113" s="517">
        <v>0</v>
      </c>
      <c r="I113" s="517">
        <v>0</v>
      </c>
      <c r="J113" s="517">
        <v>35000</v>
      </c>
    </row>
    <row r="114" spans="1:10" s="501" customFormat="1" ht="12" customHeight="1" x14ac:dyDescent="0.3">
      <c r="A114" s="508"/>
      <c r="B114" s="497" t="s">
        <v>518</v>
      </c>
      <c r="C114" s="497"/>
      <c r="D114" s="492"/>
      <c r="E114" s="512"/>
      <c r="F114" s="520">
        <f>SUM(F113)</f>
        <v>0</v>
      </c>
      <c r="G114" s="520">
        <f>SUM(G113)</f>
        <v>0</v>
      </c>
      <c r="H114" s="520">
        <f>SUM(H113)</f>
        <v>0</v>
      </c>
      <c r="I114" s="520">
        <f>SUM(I113)</f>
        <v>0</v>
      </c>
      <c r="J114" s="520">
        <f>SUM(J113)</f>
        <v>35000</v>
      </c>
    </row>
    <row r="115" spans="1:10" s="501" customFormat="1" ht="12" customHeight="1" thickBot="1" x14ac:dyDescent="0.35">
      <c r="A115" s="643" t="s">
        <v>16</v>
      </c>
      <c r="B115" s="644"/>
      <c r="C115" s="644"/>
      <c r="D115" s="645"/>
      <c r="E115" s="522"/>
      <c r="F115" s="204">
        <f>SUM(F110,F34)</f>
        <v>8053630.5499999989</v>
      </c>
      <c r="G115" s="204">
        <f>SUM(G110,G34)</f>
        <v>3421660.0999999996</v>
      </c>
      <c r="H115" s="204">
        <f>SUM(H110,H34)</f>
        <v>4670406.9000000004</v>
      </c>
      <c r="I115" s="204">
        <f>SUM(I110,I34)</f>
        <v>8092067</v>
      </c>
      <c r="J115" s="204">
        <f>SUM(J34,J110,J114)</f>
        <v>8309789</v>
      </c>
    </row>
    <row r="116" spans="1:10" s="501" customFormat="1" ht="12" customHeight="1" thickTop="1" x14ac:dyDescent="0.3">
      <c r="A116" s="509"/>
      <c r="B116" s="509"/>
      <c r="C116" s="510"/>
      <c r="D116" s="510"/>
      <c r="E116" s="498"/>
      <c r="F116" s="499"/>
      <c r="G116" s="499"/>
      <c r="H116" s="499"/>
      <c r="I116" s="499"/>
      <c r="J116" s="499"/>
    </row>
    <row r="117" spans="1:10" s="523" customFormat="1" ht="12" customHeight="1" x14ac:dyDescent="0.3">
      <c r="A117" s="523" t="s">
        <v>28</v>
      </c>
      <c r="E117" s="524" t="s">
        <v>30</v>
      </c>
      <c r="F117" s="525"/>
      <c r="G117" s="525"/>
      <c r="H117" s="525" t="s">
        <v>31</v>
      </c>
      <c r="I117" s="525"/>
      <c r="J117" s="525"/>
    </row>
    <row r="118" spans="1:10" s="523" customFormat="1" ht="12" customHeight="1" x14ac:dyDescent="0.3">
      <c r="A118" s="226" t="s">
        <v>28</v>
      </c>
      <c r="B118" s="226"/>
      <c r="C118" s="226"/>
      <c r="D118" s="226"/>
      <c r="E118" s="526" t="s">
        <v>30</v>
      </c>
      <c r="F118" s="527"/>
      <c r="G118" s="527"/>
      <c r="H118" s="528" t="s">
        <v>31</v>
      </c>
      <c r="I118" s="527"/>
      <c r="J118" s="527"/>
    </row>
    <row r="119" spans="1:10" s="523" customFormat="1" ht="12" customHeight="1" x14ac:dyDescent="0.3">
      <c r="A119" s="226"/>
      <c r="B119" s="226"/>
      <c r="C119" s="226"/>
      <c r="D119" s="226"/>
      <c r="E119" s="529"/>
      <c r="F119" s="527"/>
      <c r="G119" s="527"/>
      <c r="H119" s="527"/>
      <c r="I119" s="527"/>
      <c r="J119" s="527"/>
    </row>
    <row r="120" spans="1:10" s="523" customFormat="1" ht="12" customHeight="1" x14ac:dyDescent="0.3">
      <c r="A120" s="226"/>
      <c r="B120" s="530"/>
      <c r="C120" s="530" t="s">
        <v>53</v>
      </c>
      <c r="D120" s="530"/>
      <c r="E120" s="530"/>
      <c r="F120" s="530" t="s">
        <v>32</v>
      </c>
      <c r="G120" s="530"/>
      <c r="H120" s="531"/>
      <c r="I120" s="530" t="s">
        <v>33</v>
      </c>
      <c r="J120" s="531"/>
    </row>
    <row r="121" spans="1:10" s="523" customFormat="1" ht="12" customHeight="1" x14ac:dyDescent="0.3">
      <c r="A121" s="226"/>
      <c r="B121" s="226"/>
      <c r="C121" s="226" t="s">
        <v>29</v>
      </c>
      <c r="D121" s="226"/>
      <c r="E121" s="529"/>
      <c r="F121" s="226" t="s">
        <v>260</v>
      </c>
      <c r="G121" s="226"/>
      <c r="H121" s="527"/>
      <c r="I121" s="226" t="s">
        <v>308</v>
      </c>
      <c r="J121" s="527"/>
    </row>
    <row r="122" spans="1:10" s="334" customFormat="1" ht="14.1" customHeight="1" x14ac:dyDescent="0.3">
      <c r="A122" s="338"/>
      <c r="B122" s="338"/>
      <c r="C122" s="339"/>
      <c r="D122" s="339"/>
      <c r="E122" s="340"/>
      <c r="F122" s="341"/>
      <c r="G122" s="341"/>
      <c r="H122" s="341"/>
      <c r="I122" s="341"/>
      <c r="J122" s="341"/>
    </row>
  </sheetData>
  <mergeCells count="60">
    <mergeCell ref="G95:I95"/>
    <mergeCell ref="J95:J96"/>
    <mergeCell ref="A96:D97"/>
    <mergeCell ref="E96:E97"/>
    <mergeCell ref="G96:G97"/>
    <mergeCell ref="H96:H97"/>
    <mergeCell ref="I96:I97"/>
    <mergeCell ref="B52:D52"/>
    <mergeCell ref="C51:D51"/>
    <mergeCell ref="C53:D53"/>
    <mergeCell ref="C55:D55"/>
    <mergeCell ref="C57:D57"/>
    <mergeCell ref="C54:D54"/>
    <mergeCell ref="B56:D56"/>
    <mergeCell ref="A115:D115"/>
    <mergeCell ref="C58:D58"/>
    <mergeCell ref="C61:D61"/>
    <mergeCell ref="C64:D64"/>
    <mergeCell ref="C63:D63"/>
    <mergeCell ref="C67:D67"/>
    <mergeCell ref="C68:D68"/>
    <mergeCell ref="B60:D60"/>
    <mergeCell ref="C69:D69"/>
    <mergeCell ref="B110:D110"/>
    <mergeCell ref="B62:D62"/>
    <mergeCell ref="B66:D66"/>
    <mergeCell ref="J44:J45"/>
    <mergeCell ref="E45:E46"/>
    <mergeCell ref="I45:I46"/>
    <mergeCell ref="B48:D48"/>
    <mergeCell ref="B50:D50"/>
    <mergeCell ref="A45:D46"/>
    <mergeCell ref="G45:G46"/>
    <mergeCell ref="H45:H46"/>
    <mergeCell ref="G44:I44"/>
    <mergeCell ref="C49:D49"/>
    <mergeCell ref="A2:J2"/>
    <mergeCell ref="G5:I5"/>
    <mergeCell ref="J5:J6"/>
    <mergeCell ref="E6:E7"/>
    <mergeCell ref="I6:I7"/>
    <mergeCell ref="G6:G7"/>
    <mergeCell ref="H6:H7"/>
    <mergeCell ref="A3:J3"/>
    <mergeCell ref="C14:D14"/>
    <mergeCell ref="C15:D15"/>
    <mergeCell ref="A6:D7"/>
    <mergeCell ref="A8:D8"/>
    <mergeCell ref="A9:D9"/>
    <mergeCell ref="B10:D10"/>
    <mergeCell ref="C11:D11"/>
    <mergeCell ref="B12:D12"/>
    <mergeCell ref="C13:D13"/>
    <mergeCell ref="C16:D16"/>
    <mergeCell ref="C19:D19"/>
    <mergeCell ref="B34:D34"/>
    <mergeCell ref="C23:D23"/>
    <mergeCell ref="C22:D22"/>
    <mergeCell ref="C24:D24"/>
    <mergeCell ref="C32:D32"/>
  </mergeCells>
  <pageMargins left="2.39" right="0.39370078740157483" top="0.28000000000000003" bottom="0.11811023622047245" header="0.19685039370078741" footer="0.11811023622047245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J92"/>
  <sheetViews>
    <sheetView topLeftCell="A52" workbookViewId="0">
      <selection activeCell="J81" sqref="J81"/>
    </sheetView>
  </sheetViews>
  <sheetFormatPr defaultColWidth="9.109375" defaultRowHeight="14.1" customHeight="1" x14ac:dyDescent="0.3"/>
  <cols>
    <col min="1" max="1" width="3" style="39" customWidth="1"/>
    <col min="2" max="2" width="2.6640625" style="39" customWidth="1"/>
    <col min="3" max="3" width="2.5546875" style="39" customWidth="1"/>
    <col min="4" max="4" width="39" style="39" customWidth="1"/>
    <col min="5" max="5" width="14.5546875" style="39" customWidth="1"/>
    <col min="6" max="6" width="15.44140625" style="39" customWidth="1"/>
    <col min="7" max="7" width="14.88671875" style="39" customWidth="1"/>
    <col min="8" max="8" width="15.44140625" style="39" customWidth="1"/>
    <col min="9" max="10" width="17.109375" style="39" customWidth="1"/>
    <col min="11" max="16384" width="9.109375" style="39"/>
  </cols>
  <sheetData>
    <row r="1" spans="1:10" ht="14.1" customHeight="1" x14ac:dyDescent="0.3">
      <c r="J1" s="202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47" t="s">
        <v>399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2.9" customHeight="1" x14ac:dyDescent="0.3">
      <c r="A4" s="575" t="s">
        <v>400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2.9" customHeight="1" thickBot="1" x14ac:dyDescent="0.35">
      <c r="A5" s="39" t="s">
        <v>76</v>
      </c>
      <c r="J5" s="196" t="s">
        <v>228</v>
      </c>
    </row>
    <row r="6" spans="1:10" ht="12.9" customHeight="1" thickBot="1" x14ac:dyDescent="0.35">
      <c r="A6" s="25"/>
      <c r="B6" s="26"/>
      <c r="C6" s="26"/>
      <c r="D6" s="26"/>
      <c r="E6" s="27"/>
      <c r="F6" s="279"/>
      <c r="G6" s="554" t="s">
        <v>20</v>
      </c>
      <c r="H6" s="554"/>
      <c r="I6" s="554"/>
      <c r="J6" s="557" t="s">
        <v>25</v>
      </c>
    </row>
    <row r="7" spans="1:10" ht="12.9" customHeight="1" x14ac:dyDescent="0.3">
      <c r="A7" s="579" t="s">
        <v>1</v>
      </c>
      <c r="B7" s="580"/>
      <c r="C7" s="580"/>
      <c r="D7" s="576"/>
      <c r="E7" s="620" t="s">
        <v>17</v>
      </c>
      <c r="F7" s="280" t="s">
        <v>18</v>
      </c>
      <c r="G7" s="577" t="s">
        <v>19</v>
      </c>
      <c r="H7" s="577" t="s">
        <v>24</v>
      </c>
      <c r="I7" s="577" t="s">
        <v>23</v>
      </c>
      <c r="J7" s="558"/>
    </row>
    <row r="8" spans="1:10" ht="12.9" customHeight="1" thickBot="1" x14ac:dyDescent="0.35">
      <c r="A8" s="623"/>
      <c r="B8" s="624"/>
      <c r="C8" s="624"/>
      <c r="D8" s="625"/>
      <c r="E8" s="621"/>
      <c r="F8" s="292" t="s">
        <v>19</v>
      </c>
      <c r="G8" s="622"/>
      <c r="H8" s="622"/>
      <c r="I8" s="622"/>
      <c r="J8" s="292" t="s">
        <v>26</v>
      </c>
    </row>
    <row r="9" spans="1:10" ht="12.9" customHeight="1" x14ac:dyDescent="0.3">
      <c r="A9" s="617"/>
      <c r="B9" s="618"/>
      <c r="C9" s="618"/>
      <c r="D9" s="619"/>
      <c r="E9" s="290"/>
      <c r="F9" s="290"/>
      <c r="G9" s="290"/>
      <c r="H9" s="290"/>
      <c r="I9" s="290"/>
      <c r="J9" s="290"/>
    </row>
    <row r="10" spans="1:10" ht="12.9" customHeight="1" x14ac:dyDescent="0.3">
      <c r="A10" s="571" t="s">
        <v>62</v>
      </c>
      <c r="B10" s="569"/>
      <c r="C10" s="569"/>
      <c r="D10" s="570"/>
      <c r="E10" s="291"/>
      <c r="F10" s="14"/>
      <c r="G10" s="14"/>
      <c r="H10" s="14"/>
      <c r="I10" s="14"/>
      <c r="J10" s="14"/>
    </row>
    <row r="11" spans="1:10" ht="12.9" customHeight="1" x14ac:dyDescent="0.3">
      <c r="A11" s="32"/>
      <c r="B11" s="549" t="s">
        <v>2</v>
      </c>
      <c r="C11" s="549"/>
      <c r="D11" s="556"/>
      <c r="E11" s="52" t="s">
        <v>160</v>
      </c>
      <c r="F11" s="14"/>
      <c r="G11" s="14"/>
      <c r="H11" s="14"/>
      <c r="I11" s="14"/>
      <c r="J11" s="14"/>
    </row>
    <row r="12" spans="1:10" ht="12.9" customHeight="1" x14ac:dyDescent="0.3">
      <c r="A12" s="32"/>
      <c r="B12" s="33"/>
      <c r="C12" s="549" t="s">
        <v>3</v>
      </c>
      <c r="D12" s="556"/>
      <c r="E12" s="141" t="s">
        <v>78</v>
      </c>
      <c r="F12" s="22">
        <v>982572</v>
      </c>
      <c r="G12" s="22">
        <v>543450</v>
      </c>
      <c r="H12" s="22">
        <v>543450</v>
      </c>
      <c r="I12" s="22">
        <f>SUM(G12:H12)</f>
        <v>1086900</v>
      </c>
      <c r="J12" s="22">
        <v>1086900</v>
      </c>
    </row>
    <row r="13" spans="1:10" ht="12.9" customHeight="1" x14ac:dyDescent="0.3">
      <c r="A13" s="32"/>
      <c r="B13" s="549" t="s">
        <v>4</v>
      </c>
      <c r="C13" s="549"/>
      <c r="D13" s="556"/>
      <c r="E13" s="52" t="s">
        <v>161</v>
      </c>
      <c r="F13" s="367">
        <f>SUM(F17,F16,F15,F14,F18,F19,F20,F21,F22)</f>
        <v>400568</v>
      </c>
      <c r="G13" s="367">
        <f>SUM(G17,G16,G15,G14,G18,G19,G20,G21,G22)</f>
        <v>212075</v>
      </c>
      <c r="H13" s="367">
        <f>SUM(H17,H16,H15,H14,H18,H19,H20,H21,H22)</f>
        <v>209075</v>
      </c>
      <c r="I13" s="366"/>
      <c r="J13" s="366"/>
    </row>
    <row r="14" spans="1:10" ht="12.9" customHeight="1" x14ac:dyDescent="0.3">
      <c r="A14" s="32"/>
      <c r="B14" s="31"/>
      <c r="C14" s="549" t="s">
        <v>5</v>
      </c>
      <c r="D14" s="556"/>
      <c r="E14" s="245" t="s">
        <v>79</v>
      </c>
      <c r="F14" s="22">
        <v>72000</v>
      </c>
      <c r="G14" s="22">
        <v>36000</v>
      </c>
      <c r="H14" s="22">
        <v>36000</v>
      </c>
      <c r="I14" s="22">
        <f t="shared" ref="I14:I22" si="0">SUM(G14:H14)</f>
        <v>72000</v>
      </c>
      <c r="J14" s="22">
        <v>72000</v>
      </c>
    </row>
    <row r="15" spans="1:10" ht="12.9" customHeight="1" x14ac:dyDescent="0.3">
      <c r="A15" s="32"/>
      <c r="B15" s="31"/>
      <c r="C15" s="549" t="s">
        <v>130</v>
      </c>
      <c r="D15" s="556"/>
      <c r="E15" s="245" t="s">
        <v>145</v>
      </c>
      <c r="F15" s="22">
        <v>67500</v>
      </c>
      <c r="G15" s="22">
        <v>33750</v>
      </c>
      <c r="H15" s="22">
        <v>33750</v>
      </c>
      <c r="I15" s="22">
        <f t="shared" si="0"/>
        <v>67500</v>
      </c>
      <c r="J15" s="22">
        <v>67500</v>
      </c>
    </row>
    <row r="16" spans="1:10" ht="12.9" customHeight="1" x14ac:dyDescent="0.3">
      <c r="A16" s="32"/>
      <c r="B16" s="31"/>
      <c r="C16" s="549" t="s">
        <v>131</v>
      </c>
      <c r="D16" s="556"/>
      <c r="E16" s="245" t="s">
        <v>146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2.9" customHeight="1" x14ac:dyDescent="0.3">
      <c r="A17" s="32"/>
      <c r="B17" s="31"/>
      <c r="C17" s="549" t="s">
        <v>132</v>
      </c>
      <c r="D17" s="556"/>
      <c r="E17" s="245" t="s">
        <v>147</v>
      </c>
      <c r="F17" s="22">
        <v>15000</v>
      </c>
      <c r="G17" s="22">
        <v>18000</v>
      </c>
      <c r="H17" s="22">
        <v>0</v>
      </c>
      <c r="I17" s="22">
        <f t="shared" si="0"/>
        <v>18000</v>
      </c>
      <c r="J17" s="22">
        <v>18000</v>
      </c>
    </row>
    <row r="18" spans="1:10" ht="12.9" customHeight="1" x14ac:dyDescent="0.3">
      <c r="A18" s="32"/>
      <c r="B18" s="31"/>
      <c r="C18" s="549" t="s">
        <v>135</v>
      </c>
      <c r="D18" s="556"/>
      <c r="E18" s="245" t="s">
        <v>150</v>
      </c>
      <c r="F18" s="22">
        <v>0</v>
      </c>
      <c r="G18" s="22">
        <v>0</v>
      </c>
      <c r="H18" s="22">
        <v>0</v>
      </c>
      <c r="I18" s="22">
        <f t="shared" si="0"/>
        <v>0</v>
      </c>
      <c r="J18" s="22"/>
    </row>
    <row r="19" spans="1:10" ht="12.9" customHeight="1" x14ac:dyDescent="0.3">
      <c r="A19" s="32"/>
      <c r="B19" s="31"/>
      <c r="C19" s="549" t="s">
        <v>139</v>
      </c>
      <c r="D19" s="556"/>
      <c r="E19" s="245" t="s">
        <v>152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2.9" customHeight="1" x14ac:dyDescent="0.3">
      <c r="A20" s="32"/>
      <c r="B20" s="31"/>
      <c r="C20" s="549" t="s">
        <v>138</v>
      </c>
      <c r="D20" s="556"/>
      <c r="E20" s="245" t="s">
        <v>154</v>
      </c>
      <c r="F20" s="22">
        <v>81687</v>
      </c>
      <c r="G20" s="22"/>
      <c r="H20" s="22">
        <v>90575</v>
      </c>
      <c r="I20" s="22">
        <f t="shared" si="0"/>
        <v>90575</v>
      </c>
      <c r="J20" s="22">
        <v>90575</v>
      </c>
    </row>
    <row r="21" spans="1:10" ht="12.9" customHeight="1" x14ac:dyDescent="0.3">
      <c r="A21" s="32"/>
      <c r="B21" s="31"/>
      <c r="C21" s="549" t="s">
        <v>237</v>
      </c>
      <c r="D21" s="556"/>
      <c r="E21" s="245" t="s">
        <v>154</v>
      </c>
      <c r="F21" s="22">
        <v>81881</v>
      </c>
      <c r="G21" s="22">
        <v>90575</v>
      </c>
      <c r="H21" s="22">
        <v>0</v>
      </c>
      <c r="I21" s="22">
        <f t="shared" si="0"/>
        <v>90575</v>
      </c>
      <c r="J21" s="22">
        <v>90575</v>
      </c>
    </row>
    <row r="22" spans="1:10" ht="12.9" customHeight="1" x14ac:dyDescent="0.3">
      <c r="A22" s="32"/>
      <c r="B22" s="31"/>
      <c r="C22" s="549" t="s">
        <v>140</v>
      </c>
      <c r="D22" s="556"/>
      <c r="E22" s="245" t="s">
        <v>155</v>
      </c>
      <c r="F22" s="22">
        <v>15000</v>
      </c>
      <c r="G22" s="22">
        <v>0</v>
      </c>
      <c r="H22" s="22">
        <v>15000</v>
      </c>
      <c r="I22" s="22">
        <f t="shared" si="0"/>
        <v>15000</v>
      </c>
      <c r="J22" s="22">
        <v>15000</v>
      </c>
    </row>
    <row r="23" spans="1:10" ht="12.9" customHeight="1" x14ac:dyDescent="0.3">
      <c r="A23" s="32"/>
      <c r="B23" s="33" t="s">
        <v>60</v>
      </c>
      <c r="C23" s="33"/>
      <c r="D23" s="34"/>
      <c r="E23" s="234" t="s">
        <v>156</v>
      </c>
      <c r="F23" s="367">
        <f>SUM(F24:F27)</f>
        <v>135841.18</v>
      </c>
      <c r="G23" s="367">
        <f>SUM(G24:G27)</f>
        <v>74334</v>
      </c>
      <c r="H23" s="367">
        <f>SUM(H24:H27)</f>
        <v>78806</v>
      </c>
      <c r="I23" s="367">
        <f t="shared" ref="I23" si="1">SUM(I24:I27)</f>
        <v>153140</v>
      </c>
      <c r="J23" s="367"/>
    </row>
    <row r="24" spans="1:10" ht="12.9" customHeight="1" x14ac:dyDescent="0.3">
      <c r="A24" s="32"/>
      <c r="B24" s="31"/>
      <c r="C24" s="242" t="s">
        <v>141</v>
      </c>
      <c r="D24" s="243"/>
      <c r="E24" s="234" t="s">
        <v>157</v>
      </c>
      <c r="F24" s="22">
        <v>117908.64</v>
      </c>
      <c r="G24" s="22">
        <v>65214</v>
      </c>
      <c r="H24" s="22">
        <v>65215</v>
      </c>
      <c r="I24" s="22">
        <f>SUM(G24:H24)</f>
        <v>130429</v>
      </c>
      <c r="J24" s="22">
        <v>130429</v>
      </c>
    </row>
    <row r="25" spans="1:10" ht="12.9" customHeight="1" x14ac:dyDescent="0.3">
      <c r="A25" s="32"/>
      <c r="B25" s="31"/>
      <c r="C25" s="242" t="s">
        <v>142</v>
      </c>
      <c r="D25" s="243"/>
      <c r="E25" s="234" t="s">
        <v>158</v>
      </c>
      <c r="F25" s="22">
        <v>3600</v>
      </c>
      <c r="G25" s="22">
        <v>1800</v>
      </c>
      <c r="H25" s="22">
        <v>1800</v>
      </c>
      <c r="I25" s="22">
        <f>SUM(G25:H25)</f>
        <v>3600</v>
      </c>
      <c r="J25" s="22">
        <v>3600</v>
      </c>
    </row>
    <row r="26" spans="1:10" ht="12.9" customHeight="1" x14ac:dyDescent="0.3">
      <c r="A26" s="32"/>
      <c r="B26" s="31"/>
      <c r="C26" s="242" t="s">
        <v>143</v>
      </c>
      <c r="D26" s="243"/>
      <c r="E26" s="234" t="s">
        <v>162</v>
      </c>
      <c r="F26" s="22">
        <v>10732.54</v>
      </c>
      <c r="G26" s="22">
        <v>5520</v>
      </c>
      <c r="H26" s="22">
        <v>9991</v>
      </c>
      <c r="I26" s="22">
        <f>SUM(G26:H26)</f>
        <v>15511</v>
      </c>
      <c r="J26" s="22">
        <v>12706</v>
      </c>
    </row>
    <row r="27" spans="1:10" ht="12.9" customHeight="1" x14ac:dyDescent="0.3">
      <c r="A27" s="32"/>
      <c r="B27" s="31"/>
      <c r="C27" s="242" t="s">
        <v>144</v>
      </c>
      <c r="D27" s="243"/>
      <c r="E27" s="234" t="s">
        <v>159</v>
      </c>
      <c r="F27" s="22">
        <v>3600</v>
      </c>
      <c r="G27" s="22">
        <v>1800</v>
      </c>
      <c r="H27" s="22">
        <v>1800</v>
      </c>
      <c r="I27" s="22">
        <f>SUM(G27:H27)</f>
        <v>3600</v>
      </c>
      <c r="J27" s="22">
        <v>3600</v>
      </c>
    </row>
    <row r="28" spans="1:10" ht="12.9" customHeight="1" x14ac:dyDescent="0.3">
      <c r="A28" s="32"/>
      <c r="B28" s="244" t="s">
        <v>6</v>
      </c>
      <c r="C28" s="243"/>
      <c r="E28" s="234" t="s">
        <v>163</v>
      </c>
      <c r="F28" s="22"/>
      <c r="G28" s="22"/>
      <c r="H28" s="22"/>
      <c r="I28" s="22"/>
      <c r="J28" s="22"/>
    </row>
    <row r="29" spans="1:10" ht="12.9" customHeight="1" x14ac:dyDescent="0.3">
      <c r="A29" s="32"/>
      <c r="B29" s="33"/>
      <c r="C29" s="244" t="s">
        <v>6</v>
      </c>
      <c r="D29" s="243"/>
      <c r="E29" s="234" t="s">
        <v>159</v>
      </c>
      <c r="F29" s="22">
        <v>368.82</v>
      </c>
      <c r="G29" s="366"/>
      <c r="H29" s="366"/>
      <c r="I29" s="366"/>
      <c r="J29" s="366"/>
    </row>
    <row r="30" spans="1:10" ht="12.9" customHeight="1" x14ac:dyDescent="0.3">
      <c r="A30" s="32"/>
      <c r="B30" s="33"/>
      <c r="C30" s="555" t="s">
        <v>246</v>
      </c>
      <c r="D30" s="556"/>
      <c r="E30" s="234"/>
      <c r="F30" s="22">
        <v>15000</v>
      </c>
      <c r="G30" s="19">
        <v>0</v>
      </c>
      <c r="H30" s="22">
        <v>15000</v>
      </c>
      <c r="I30" s="22">
        <f>SUM(G30:H30)</f>
        <v>15000</v>
      </c>
      <c r="J30" s="22">
        <v>15000</v>
      </c>
    </row>
    <row r="31" spans="1:10" ht="12.9" customHeight="1" x14ac:dyDescent="0.3">
      <c r="A31" s="32"/>
      <c r="B31" s="33"/>
      <c r="C31" s="260" t="s">
        <v>313</v>
      </c>
      <c r="D31" s="261"/>
      <c r="E31" s="234"/>
      <c r="F31" s="22">
        <v>0</v>
      </c>
      <c r="G31" s="19"/>
      <c r="H31" s="19"/>
      <c r="I31" s="19"/>
      <c r="J31" s="19"/>
    </row>
    <row r="32" spans="1:10" ht="12.9" customHeight="1" x14ac:dyDescent="0.3">
      <c r="A32" s="32"/>
      <c r="B32" s="569" t="s">
        <v>87</v>
      </c>
      <c r="C32" s="569"/>
      <c r="D32" s="570"/>
      <c r="E32" s="84"/>
      <c r="F32" s="17">
        <f>SUM(F12,F13,F23,F29,F30)</f>
        <v>1534350</v>
      </c>
      <c r="G32" s="17">
        <f>SUM(G30,G27,G26,G25,G24,G22,G21,G20,G16,G15,G14,G12,G17)</f>
        <v>829859</v>
      </c>
      <c r="H32" s="17">
        <f>SUM(H30,H27,H26,H25,H24,H22,H21,H20,H16,H15,H14,H12)</f>
        <v>846331</v>
      </c>
      <c r="I32" s="17">
        <f>SUM(I30,I27,I26,I25,I24,I22,I21,I20,I16,I15,I14,I12,I17)</f>
        <v>1676190</v>
      </c>
      <c r="J32" s="17">
        <f>SUM(J30,J27,J26,J25,J24,J22,J21,J20,J17,J16,J15,J14,J12)</f>
        <v>1673385</v>
      </c>
    </row>
    <row r="33" spans="1:10" ht="12.9" customHeight="1" x14ac:dyDescent="0.3">
      <c r="A33" s="11" t="s">
        <v>7</v>
      </c>
      <c r="B33" s="13"/>
      <c r="C33" s="20"/>
      <c r="D33" s="44"/>
      <c r="E33" s="43"/>
      <c r="F33" s="14"/>
      <c r="G33" s="14"/>
      <c r="H33" s="14"/>
      <c r="I33" s="14"/>
      <c r="J33" s="14"/>
    </row>
    <row r="34" spans="1:10" ht="12.9" customHeight="1" x14ac:dyDescent="0.3">
      <c r="A34" s="11"/>
      <c r="B34" s="548" t="s">
        <v>8</v>
      </c>
      <c r="C34" s="549"/>
      <c r="D34" s="556"/>
      <c r="E34" s="52" t="s">
        <v>122</v>
      </c>
      <c r="F34" s="14"/>
      <c r="G34" s="14"/>
      <c r="H34" s="14"/>
      <c r="I34" s="14"/>
      <c r="J34" s="14"/>
    </row>
    <row r="35" spans="1:10" ht="12.9" customHeight="1" x14ac:dyDescent="0.3">
      <c r="A35" s="11"/>
      <c r="B35" s="139"/>
      <c r="C35" s="548" t="s">
        <v>8</v>
      </c>
      <c r="D35" s="556"/>
      <c r="E35" s="52" t="s">
        <v>115</v>
      </c>
      <c r="F35" s="14">
        <v>79988</v>
      </c>
      <c r="G35" s="14">
        <v>41280</v>
      </c>
      <c r="H35" s="14">
        <v>23720</v>
      </c>
      <c r="I35" s="14">
        <f>SUM(G35:H35)</f>
        <v>65000</v>
      </c>
      <c r="J35" s="14">
        <v>75000</v>
      </c>
    </row>
    <row r="36" spans="1:10" s="423" customFormat="1" ht="12.9" customHeight="1" x14ac:dyDescent="0.3">
      <c r="A36" s="420"/>
      <c r="B36" s="425"/>
      <c r="C36" s="425" t="s">
        <v>446</v>
      </c>
      <c r="D36" s="426"/>
      <c r="E36" s="424" t="s">
        <v>476</v>
      </c>
      <c r="F36" s="14">
        <v>0</v>
      </c>
      <c r="G36" s="14">
        <v>0</v>
      </c>
      <c r="H36" s="14">
        <v>20000</v>
      </c>
      <c r="I36" s="14">
        <f>SUM(G36:H36)</f>
        <v>20000</v>
      </c>
      <c r="J36" s="14">
        <v>20000</v>
      </c>
    </row>
    <row r="37" spans="1:10" ht="12.9" customHeight="1" x14ac:dyDescent="0.3">
      <c r="A37" s="11"/>
      <c r="B37" s="548" t="s">
        <v>9</v>
      </c>
      <c r="C37" s="549"/>
      <c r="D37" s="556"/>
      <c r="E37" s="52" t="s">
        <v>123</v>
      </c>
      <c r="F37" s="14"/>
      <c r="G37" s="14"/>
      <c r="H37" s="14"/>
      <c r="I37" s="14"/>
      <c r="J37" s="14"/>
    </row>
    <row r="38" spans="1:10" ht="12.9" customHeight="1" x14ac:dyDescent="0.3">
      <c r="A38" s="11"/>
      <c r="B38" s="139"/>
      <c r="C38" s="548" t="s">
        <v>50</v>
      </c>
      <c r="D38" s="556"/>
      <c r="E38" s="52" t="s">
        <v>116</v>
      </c>
      <c r="F38" s="14">
        <v>44520.25</v>
      </c>
      <c r="G38" s="14">
        <v>39825</v>
      </c>
      <c r="H38" s="14">
        <v>20175</v>
      </c>
      <c r="I38" s="14">
        <f>SUM(G38:H38)</f>
        <v>60000</v>
      </c>
      <c r="J38" s="14">
        <v>90604.3</v>
      </c>
    </row>
    <row r="39" spans="1:10" ht="12.9" customHeight="1" x14ac:dyDescent="0.3">
      <c r="A39" s="11"/>
      <c r="B39" s="548" t="s">
        <v>10</v>
      </c>
      <c r="C39" s="549"/>
      <c r="D39" s="556"/>
      <c r="E39" s="52" t="s">
        <v>124</v>
      </c>
      <c r="F39" s="14"/>
      <c r="G39" s="14"/>
      <c r="H39" s="14"/>
      <c r="I39" s="14"/>
      <c r="J39" s="14"/>
    </row>
    <row r="40" spans="1:10" ht="12.9" customHeight="1" x14ac:dyDescent="0.3">
      <c r="A40" s="11"/>
      <c r="B40" s="139"/>
      <c r="C40" s="548" t="s">
        <v>35</v>
      </c>
      <c r="D40" s="556"/>
      <c r="E40" s="52" t="s">
        <v>117</v>
      </c>
      <c r="F40" s="14">
        <v>24893.47</v>
      </c>
      <c r="G40" s="14">
        <v>25321.06</v>
      </c>
      <c r="H40" s="14">
        <v>2678.94</v>
      </c>
      <c r="I40" s="14">
        <f>SUM(G40:H40)</f>
        <v>28000</v>
      </c>
      <c r="J40" s="14">
        <v>35000</v>
      </c>
    </row>
    <row r="41" spans="1:10" ht="12.9" customHeight="1" x14ac:dyDescent="0.3">
      <c r="A41" s="11"/>
      <c r="B41" s="548" t="s">
        <v>73</v>
      </c>
      <c r="C41" s="549"/>
      <c r="D41" s="556"/>
      <c r="E41" s="52" t="s">
        <v>126</v>
      </c>
      <c r="F41" s="14"/>
      <c r="G41" s="14"/>
      <c r="H41" s="14"/>
      <c r="I41" s="14"/>
      <c r="J41" s="14"/>
    </row>
    <row r="42" spans="1:10" ht="12.9" customHeight="1" x14ac:dyDescent="0.3">
      <c r="A42" s="11"/>
      <c r="B42" s="139"/>
      <c r="C42" s="548" t="s">
        <v>99</v>
      </c>
      <c r="D42" s="556"/>
      <c r="E42" s="52" t="s">
        <v>120</v>
      </c>
      <c r="F42" s="14">
        <v>27000</v>
      </c>
      <c r="G42" s="14">
        <v>16823.16</v>
      </c>
      <c r="H42" s="14">
        <v>13176.84</v>
      </c>
      <c r="I42" s="14">
        <f>SUM(G42:H42)</f>
        <v>30000</v>
      </c>
      <c r="J42" s="14">
        <v>30000</v>
      </c>
    </row>
    <row r="43" spans="1:10" ht="14.1" customHeight="1" x14ac:dyDescent="0.3">
      <c r="A43" s="59"/>
      <c r="B43" s="181"/>
      <c r="C43" s="181"/>
      <c r="D43" s="182"/>
      <c r="E43" s="183"/>
      <c r="F43" s="47"/>
      <c r="G43" s="47"/>
      <c r="H43" s="47"/>
      <c r="I43" s="47"/>
      <c r="J43" s="47"/>
    </row>
    <row r="44" spans="1:10" ht="14.1" customHeight="1" x14ac:dyDescent="0.3">
      <c r="A44" s="13"/>
      <c r="B44" s="266"/>
      <c r="C44" s="266"/>
      <c r="D44" s="267"/>
      <c r="E44" s="159"/>
      <c r="F44" s="57"/>
      <c r="G44" s="57"/>
      <c r="H44" s="57"/>
      <c r="I44" s="57"/>
      <c r="J44" s="57"/>
    </row>
    <row r="45" spans="1:10" ht="4.95" customHeight="1" x14ac:dyDescent="0.3">
      <c r="A45" s="13"/>
      <c r="B45" s="266"/>
      <c r="C45" s="266"/>
      <c r="D45" s="267"/>
      <c r="E45" s="159"/>
      <c r="F45" s="57"/>
      <c r="G45" s="57"/>
      <c r="H45" s="57"/>
      <c r="I45" s="57"/>
      <c r="J45" s="57"/>
    </row>
    <row r="46" spans="1:10" ht="14.1" customHeight="1" thickBot="1" x14ac:dyDescent="0.35">
      <c r="A46" s="39" t="s">
        <v>76</v>
      </c>
      <c r="B46" s="266"/>
      <c r="C46" s="266"/>
      <c r="D46" s="267"/>
      <c r="E46" s="159"/>
      <c r="F46" s="57"/>
      <c r="G46" s="57"/>
      <c r="H46" s="57"/>
      <c r="I46" s="57"/>
      <c r="J46" s="196" t="s">
        <v>227</v>
      </c>
    </row>
    <row r="47" spans="1:10" ht="12.9" customHeight="1" thickBot="1" x14ac:dyDescent="0.35">
      <c r="A47" s="25"/>
      <c r="B47" s="26"/>
      <c r="C47" s="26"/>
      <c r="D47" s="26"/>
      <c r="E47" s="27"/>
      <c r="F47" s="279"/>
      <c r="G47" s="554" t="s">
        <v>20</v>
      </c>
      <c r="H47" s="554"/>
      <c r="I47" s="554"/>
      <c r="J47" s="557" t="s">
        <v>25</v>
      </c>
    </row>
    <row r="48" spans="1:10" ht="12.9" customHeight="1" x14ac:dyDescent="0.3">
      <c r="A48" s="579" t="s">
        <v>1</v>
      </c>
      <c r="B48" s="580"/>
      <c r="C48" s="580"/>
      <c r="D48" s="576"/>
      <c r="E48" s="620" t="s">
        <v>17</v>
      </c>
      <c r="F48" s="280" t="s">
        <v>18</v>
      </c>
      <c r="G48" s="577" t="s">
        <v>19</v>
      </c>
      <c r="H48" s="577" t="s">
        <v>24</v>
      </c>
      <c r="I48" s="577" t="s">
        <v>23</v>
      </c>
      <c r="J48" s="558"/>
    </row>
    <row r="49" spans="1:10" ht="12.9" customHeight="1" thickBot="1" x14ac:dyDescent="0.35">
      <c r="A49" s="623"/>
      <c r="B49" s="624"/>
      <c r="C49" s="624"/>
      <c r="D49" s="625"/>
      <c r="E49" s="621"/>
      <c r="F49" s="292" t="s">
        <v>19</v>
      </c>
      <c r="G49" s="622"/>
      <c r="H49" s="622"/>
      <c r="I49" s="622"/>
      <c r="J49" s="292" t="s">
        <v>26</v>
      </c>
    </row>
    <row r="50" spans="1:10" ht="12" customHeight="1" x14ac:dyDescent="0.3">
      <c r="A50" s="617"/>
      <c r="B50" s="618"/>
      <c r="C50" s="618"/>
      <c r="D50" s="619"/>
      <c r="E50" s="290"/>
      <c r="F50" s="290"/>
      <c r="G50" s="290"/>
      <c r="H50" s="290"/>
      <c r="I50" s="290"/>
      <c r="J50" s="290"/>
    </row>
    <row r="51" spans="1:10" ht="12" customHeight="1" x14ac:dyDescent="0.3">
      <c r="A51" s="11"/>
      <c r="B51" s="565" t="s">
        <v>58</v>
      </c>
      <c r="C51" s="555"/>
      <c r="D51" s="556"/>
      <c r="E51" s="43"/>
      <c r="F51" s="14"/>
      <c r="G51" s="14"/>
      <c r="H51" s="14"/>
      <c r="I51" s="14"/>
      <c r="J51" s="14"/>
    </row>
    <row r="52" spans="1:10" ht="12" customHeight="1" x14ac:dyDescent="0.3">
      <c r="A52" s="11"/>
      <c r="B52" s="140"/>
      <c r="C52" s="565" t="s">
        <v>102</v>
      </c>
      <c r="D52" s="556"/>
      <c r="E52" s="52" t="s">
        <v>167</v>
      </c>
      <c r="F52" s="367">
        <f>SUM(F53:F54)</f>
        <v>278527</v>
      </c>
      <c r="G52" s="367">
        <f t="shared" ref="G52:H52" si="2">SUM(G53:G54)</f>
        <v>116220</v>
      </c>
      <c r="H52" s="367">
        <f t="shared" si="2"/>
        <v>182587</v>
      </c>
      <c r="I52" s="367">
        <f>SUM(G52:H52)</f>
        <v>298807</v>
      </c>
      <c r="J52" s="367">
        <f>SUM(J53:J54)</f>
        <v>404807</v>
      </c>
    </row>
    <row r="53" spans="1:10" ht="12" customHeight="1" x14ac:dyDescent="0.3">
      <c r="A53" s="11"/>
      <c r="B53" s="140"/>
      <c r="D53" s="223" t="s">
        <v>279</v>
      </c>
      <c r="E53" s="52" t="s">
        <v>306</v>
      </c>
      <c r="F53" s="22">
        <v>36000</v>
      </c>
      <c r="G53" s="22">
        <v>18000</v>
      </c>
      <c r="H53" s="22">
        <v>18000</v>
      </c>
      <c r="I53" s="22">
        <f>SUM(G53:H53)</f>
        <v>36000</v>
      </c>
      <c r="J53" s="22">
        <v>42000</v>
      </c>
    </row>
    <row r="54" spans="1:10" ht="12" customHeight="1" x14ac:dyDescent="0.3">
      <c r="A54" s="11"/>
      <c r="B54" s="140"/>
      <c r="D54" s="223" t="s">
        <v>280</v>
      </c>
      <c r="E54" s="52" t="s">
        <v>307</v>
      </c>
      <c r="F54" s="22">
        <v>242527</v>
      </c>
      <c r="G54" s="22">
        <v>98220</v>
      </c>
      <c r="H54" s="22">
        <v>164587</v>
      </c>
      <c r="I54" s="22">
        <f>SUM(G54:H54)</f>
        <v>262807</v>
      </c>
      <c r="J54" s="22">
        <v>362807</v>
      </c>
    </row>
    <row r="55" spans="1:10" ht="12" customHeight="1" x14ac:dyDescent="0.3">
      <c r="A55" s="11"/>
      <c r="B55" s="548" t="s">
        <v>13</v>
      </c>
      <c r="C55" s="548"/>
      <c r="D55" s="564"/>
      <c r="E55" s="52" t="s">
        <v>168</v>
      </c>
      <c r="F55" s="22"/>
      <c r="G55" s="22"/>
      <c r="H55" s="22"/>
      <c r="I55" s="22"/>
      <c r="J55" s="22"/>
    </row>
    <row r="56" spans="1:10" ht="12" customHeight="1" x14ac:dyDescent="0.3">
      <c r="A56" s="11"/>
      <c r="B56" s="143"/>
      <c r="C56" s="566" t="s">
        <v>103</v>
      </c>
      <c r="D56" s="563"/>
      <c r="E56" s="52" t="s">
        <v>169</v>
      </c>
      <c r="F56" s="22">
        <v>5000</v>
      </c>
      <c r="G56" s="22">
        <v>1416</v>
      </c>
      <c r="H56" s="22">
        <v>584</v>
      </c>
      <c r="I56" s="22">
        <f>SUM(G56:H56)</f>
        <v>2000</v>
      </c>
      <c r="J56" s="22">
        <v>0</v>
      </c>
    </row>
    <row r="57" spans="1:10" ht="12" customHeight="1" x14ac:dyDescent="0.3">
      <c r="A57" s="11"/>
      <c r="B57" s="548" t="s">
        <v>74</v>
      </c>
      <c r="C57" s="549"/>
      <c r="D57" s="556"/>
      <c r="E57" s="52" t="s">
        <v>171</v>
      </c>
      <c r="F57" s="22">
        <v>0</v>
      </c>
      <c r="G57" s="22">
        <v>0</v>
      </c>
      <c r="H57" s="22">
        <v>0</v>
      </c>
      <c r="I57" s="22">
        <f>SUM(G57:H57)</f>
        <v>0</v>
      </c>
      <c r="J57" s="22">
        <v>5000</v>
      </c>
    </row>
    <row r="58" spans="1:10" ht="12" customHeight="1" x14ac:dyDescent="0.3">
      <c r="A58" s="11"/>
      <c r="B58" s="143"/>
      <c r="C58" s="565" t="s">
        <v>197</v>
      </c>
      <c r="D58" s="556"/>
      <c r="E58" s="52" t="s">
        <v>196</v>
      </c>
      <c r="F58" s="22">
        <v>0</v>
      </c>
      <c r="G58" s="22">
        <v>0</v>
      </c>
      <c r="H58" s="22">
        <v>5000</v>
      </c>
      <c r="I58" s="22">
        <f>SUM(G58:H58)</f>
        <v>5000</v>
      </c>
      <c r="J58" s="22">
        <v>0</v>
      </c>
    </row>
    <row r="59" spans="1:10" ht="12" customHeight="1" x14ac:dyDescent="0.3">
      <c r="A59" s="11"/>
      <c r="B59" s="548" t="s">
        <v>75</v>
      </c>
      <c r="C59" s="549"/>
      <c r="D59" s="556"/>
      <c r="E59" s="52" t="s">
        <v>174</v>
      </c>
      <c r="F59" s="22">
        <v>105000</v>
      </c>
      <c r="G59" s="22">
        <v>0</v>
      </c>
      <c r="H59" s="22">
        <v>0</v>
      </c>
      <c r="I59" s="22">
        <v>0</v>
      </c>
      <c r="J59" s="22">
        <v>0</v>
      </c>
    </row>
    <row r="60" spans="1:10" ht="12" customHeight="1" x14ac:dyDescent="0.3">
      <c r="A60" s="11"/>
      <c r="B60" s="143"/>
      <c r="C60" s="548" t="s">
        <v>75</v>
      </c>
      <c r="D60" s="556"/>
      <c r="E60" s="52" t="s">
        <v>181</v>
      </c>
      <c r="F60" s="367">
        <f>SUM(F61:F70)</f>
        <v>561987.05000000005</v>
      </c>
      <c r="G60" s="367">
        <f>SUM(G61:G69)</f>
        <v>378335</v>
      </c>
      <c r="H60" s="367">
        <f>SUM(H61:H71)</f>
        <v>326665</v>
      </c>
      <c r="I60" s="367">
        <f t="shared" ref="I60" si="3">SUM(G60:H60)</f>
        <v>705000</v>
      </c>
      <c r="J60" s="367">
        <f>SUM(J61:J69)</f>
        <v>760000</v>
      </c>
    </row>
    <row r="61" spans="1:10" ht="12" customHeight="1" x14ac:dyDescent="0.3">
      <c r="A61" s="11"/>
      <c r="B61" s="143"/>
      <c r="D61" s="138" t="s">
        <v>281</v>
      </c>
      <c r="E61" s="52" t="s">
        <v>466</v>
      </c>
      <c r="F61" s="22">
        <v>0</v>
      </c>
      <c r="G61" s="22">
        <v>0</v>
      </c>
      <c r="H61" s="22">
        <v>40000</v>
      </c>
      <c r="I61" s="22">
        <f t="shared" ref="I61:I70" si="4">SUM(G61:H61)</f>
        <v>40000</v>
      </c>
      <c r="J61" s="22">
        <v>40000</v>
      </c>
    </row>
    <row r="62" spans="1:10" ht="12" customHeight="1" x14ac:dyDescent="0.3">
      <c r="A62" s="11"/>
      <c r="B62" s="143"/>
      <c r="D62" s="138" t="s">
        <v>282</v>
      </c>
      <c r="E62" s="234" t="s">
        <v>467</v>
      </c>
      <c r="F62" s="22">
        <v>39895</v>
      </c>
      <c r="G62" s="22">
        <v>16255</v>
      </c>
      <c r="H62" s="22">
        <v>58745</v>
      </c>
      <c r="I62" s="22">
        <f t="shared" si="4"/>
        <v>75000</v>
      </c>
      <c r="J62" s="22">
        <v>75000</v>
      </c>
    </row>
    <row r="63" spans="1:10" ht="12" customHeight="1" x14ac:dyDescent="0.3">
      <c r="A63" s="11"/>
      <c r="B63" s="143"/>
      <c r="D63" s="138" t="s">
        <v>284</v>
      </c>
      <c r="E63" s="234" t="s">
        <v>468</v>
      </c>
      <c r="F63" s="22">
        <v>91610</v>
      </c>
      <c r="G63" s="22">
        <v>116080</v>
      </c>
      <c r="H63" s="22">
        <v>43920</v>
      </c>
      <c r="I63" s="22">
        <f t="shared" si="4"/>
        <v>160000</v>
      </c>
      <c r="J63" s="22">
        <v>190000</v>
      </c>
    </row>
    <row r="64" spans="1:10" ht="12" customHeight="1" x14ac:dyDescent="0.3">
      <c r="A64" s="11"/>
      <c r="B64" s="143"/>
      <c r="D64" s="138" t="s">
        <v>340</v>
      </c>
      <c r="E64" s="234" t="s">
        <v>469</v>
      </c>
      <c r="F64" s="22">
        <v>180000</v>
      </c>
      <c r="G64" s="22">
        <v>125000</v>
      </c>
      <c r="H64" s="22">
        <v>50000</v>
      </c>
      <c r="I64" s="22">
        <f t="shared" si="4"/>
        <v>175000</v>
      </c>
      <c r="J64" s="22">
        <v>200000</v>
      </c>
    </row>
    <row r="65" spans="1:10" ht="12" customHeight="1" x14ac:dyDescent="0.3">
      <c r="A65" s="11"/>
      <c r="B65" s="301"/>
      <c r="D65" s="138" t="s">
        <v>341</v>
      </c>
      <c r="E65" s="234" t="s">
        <v>470</v>
      </c>
      <c r="F65" s="22">
        <v>12851.95</v>
      </c>
      <c r="G65" s="22">
        <v>1000</v>
      </c>
      <c r="H65" s="22">
        <v>14000</v>
      </c>
      <c r="I65" s="22">
        <f t="shared" si="4"/>
        <v>15000</v>
      </c>
      <c r="J65" s="22">
        <v>25000</v>
      </c>
    </row>
    <row r="66" spans="1:10" ht="12" customHeight="1" x14ac:dyDescent="0.3">
      <c r="A66" s="11"/>
      <c r="B66" s="143"/>
      <c r="D66" s="138" t="s">
        <v>286</v>
      </c>
      <c r="E66" s="234" t="s">
        <v>471</v>
      </c>
      <c r="F66" s="22">
        <v>120000</v>
      </c>
      <c r="G66" s="22">
        <v>120000</v>
      </c>
      <c r="H66" s="22">
        <v>0</v>
      </c>
      <c r="I66" s="22">
        <f t="shared" si="4"/>
        <v>120000</v>
      </c>
      <c r="J66" s="22">
        <v>120000</v>
      </c>
    </row>
    <row r="67" spans="1:10" ht="12" customHeight="1" x14ac:dyDescent="0.3">
      <c r="A67" s="11"/>
      <c r="B67" s="143"/>
      <c r="D67" s="138" t="s">
        <v>342</v>
      </c>
      <c r="E67" s="234" t="s">
        <v>473</v>
      </c>
      <c r="F67" s="22">
        <v>117630.1</v>
      </c>
      <c r="G67" s="22">
        <v>0</v>
      </c>
      <c r="H67" s="22">
        <v>100000</v>
      </c>
      <c r="I67" s="22">
        <f t="shared" si="4"/>
        <v>100000</v>
      </c>
      <c r="J67" s="22">
        <v>110000</v>
      </c>
    </row>
    <row r="68" spans="1:10" ht="12" customHeight="1" x14ac:dyDescent="0.3">
      <c r="A68" s="11"/>
      <c r="B68" s="143"/>
      <c r="D68" s="138" t="s">
        <v>283</v>
      </c>
      <c r="E68" s="52" t="s">
        <v>181</v>
      </c>
      <c r="F68" s="22">
        <v>0</v>
      </c>
      <c r="G68" s="22">
        <v>0</v>
      </c>
      <c r="H68" s="22">
        <v>0</v>
      </c>
      <c r="I68" s="22">
        <f t="shared" si="4"/>
        <v>0</v>
      </c>
      <c r="J68" s="22">
        <v>0</v>
      </c>
    </row>
    <row r="69" spans="1:10" ht="12" customHeight="1" x14ac:dyDescent="0.3">
      <c r="A69" s="11"/>
      <c r="B69" s="143"/>
      <c r="D69" s="138" t="s">
        <v>285</v>
      </c>
      <c r="E69" s="52" t="s">
        <v>181</v>
      </c>
      <c r="F69" s="22">
        <v>0</v>
      </c>
      <c r="G69" s="22">
        <v>0</v>
      </c>
      <c r="H69" s="22">
        <v>0</v>
      </c>
      <c r="I69" s="22">
        <f t="shared" si="4"/>
        <v>0</v>
      </c>
      <c r="J69" s="22">
        <v>0</v>
      </c>
    </row>
    <row r="70" spans="1:10" ht="12" customHeight="1" x14ac:dyDescent="0.3">
      <c r="A70" s="11"/>
      <c r="B70" s="386"/>
      <c r="D70" s="138" t="s">
        <v>398</v>
      </c>
      <c r="E70" s="52"/>
      <c r="F70" s="22">
        <v>0</v>
      </c>
      <c r="G70" s="22">
        <v>0</v>
      </c>
      <c r="H70" s="22">
        <v>0</v>
      </c>
      <c r="I70" s="22">
        <f t="shared" si="4"/>
        <v>0</v>
      </c>
      <c r="J70" s="22">
        <v>0</v>
      </c>
    </row>
    <row r="71" spans="1:10" s="423" customFormat="1" ht="12" customHeight="1" x14ac:dyDescent="0.3">
      <c r="A71" s="420"/>
      <c r="B71" s="425"/>
      <c r="D71" s="427" t="s">
        <v>447</v>
      </c>
      <c r="E71" s="234" t="s">
        <v>472</v>
      </c>
      <c r="F71" s="22"/>
      <c r="G71" s="22"/>
      <c r="H71" s="22">
        <v>20000</v>
      </c>
      <c r="I71" s="22">
        <f>SUM(G71:H71)</f>
        <v>20000</v>
      </c>
      <c r="J71" s="22">
        <v>30000</v>
      </c>
    </row>
    <row r="72" spans="1:10" ht="12" customHeight="1" x14ac:dyDescent="0.3">
      <c r="A72" s="38"/>
      <c r="B72" s="569" t="s">
        <v>88</v>
      </c>
      <c r="C72" s="569"/>
      <c r="D72" s="570"/>
      <c r="E72" s="52"/>
      <c r="F72" s="17">
        <f>SUM(F60,F58,F56,F52,F42,F40,F38,F35,F59)</f>
        <v>1126915.77</v>
      </c>
      <c r="G72" s="17">
        <f>SUM(G67,G66,G65,G64,G63,G62,G57,G54,G53,G42,G40,G35,G56,G38)</f>
        <v>619220.22</v>
      </c>
      <c r="H72" s="17">
        <f>SUM(H60,H58,H56,H52,H42,H40,H38,H35,H36)</f>
        <v>594586.77999999991</v>
      </c>
      <c r="I72" s="17">
        <f>SUM(I69:I71,I68,I67,I66,I65,I64,I63,I62,I61,I58,I57,I56,I54,I53,I42,I40,I38,I35,I36)</f>
        <v>1213807</v>
      </c>
      <c r="J72" s="17">
        <f>SUM(J67,J66,J65,J64,J63,J62,J61,J57,J54,J53,J42,J40,J38,J36,J35,J71)</f>
        <v>1450411.3</v>
      </c>
    </row>
    <row r="73" spans="1:10" ht="12" customHeight="1" x14ac:dyDescent="0.3">
      <c r="A73" s="571" t="s">
        <v>15</v>
      </c>
      <c r="B73" s="569"/>
      <c r="C73" s="569"/>
      <c r="D73" s="570"/>
      <c r="E73" s="84"/>
      <c r="F73" s="17"/>
      <c r="G73" s="17"/>
      <c r="H73" s="17"/>
      <c r="I73" s="17"/>
      <c r="J73" s="17"/>
    </row>
    <row r="74" spans="1:10" ht="12" customHeight="1" x14ac:dyDescent="0.3">
      <c r="A74" s="38"/>
      <c r="B74" s="549" t="s">
        <v>86</v>
      </c>
      <c r="C74" s="549"/>
      <c r="D74" s="556"/>
      <c r="E74" s="52" t="s">
        <v>182</v>
      </c>
      <c r="F74" s="53"/>
      <c r="G74" s="53"/>
      <c r="H74" s="53"/>
      <c r="I74" s="53"/>
      <c r="J74" s="53"/>
    </row>
    <row r="75" spans="1:10" ht="12" customHeight="1" x14ac:dyDescent="0.3">
      <c r="A75" s="38"/>
      <c r="B75" s="162"/>
      <c r="C75" s="548" t="s">
        <v>226</v>
      </c>
      <c r="D75" s="556"/>
      <c r="E75" s="52" t="s">
        <v>190</v>
      </c>
      <c r="F75" s="53"/>
      <c r="G75" s="53"/>
      <c r="H75" s="53"/>
      <c r="I75" s="53"/>
      <c r="J75" s="53"/>
    </row>
    <row r="76" spans="1:10" ht="12" customHeight="1" x14ac:dyDescent="0.3">
      <c r="A76" s="38"/>
      <c r="B76" s="162"/>
      <c r="C76" s="164"/>
      <c r="D76" s="165" t="s">
        <v>464</v>
      </c>
      <c r="E76" s="52" t="s">
        <v>371</v>
      </c>
      <c r="F76" s="53">
        <v>0</v>
      </c>
      <c r="G76" s="53">
        <v>0</v>
      </c>
      <c r="H76" s="53">
        <v>5000</v>
      </c>
      <c r="I76" s="53">
        <v>0</v>
      </c>
      <c r="J76" s="53">
        <v>0</v>
      </c>
    </row>
    <row r="77" spans="1:10" s="423" customFormat="1" ht="12" customHeight="1" x14ac:dyDescent="0.3">
      <c r="A77" s="38"/>
      <c r="B77" s="436"/>
      <c r="C77" s="435"/>
      <c r="D77" s="437" t="s">
        <v>465</v>
      </c>
      <c r="E77" s="424" t="s">
        <v>299</v>
      </c>
      <c r="F77" s="53">
        <v>0</v>
      </c>
      <c r="G77" s="53">
        <v>0</v>
      </c>
      <c r="H77" s="53">
        <v>30000</v>
      </c>
      <c r="I77" s="53">
        <v>0</v>
      </c>
      <c r="J77" s="53">
        <v>0</v>
      </c>
    </row>
    <row r="78" spans="1:10" ht="12" customHeight="1" x14ac:dyDescent="0.3">
      <c r="A78" s="38"/>
      <c r="B78" s="142"/>
      <c r="C78" s="562" t="s">
        <v>111</v>
      </c>
      <c r="D78" s="563"/>
      <c r="E78" s="52" t="s">
        <v>183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</row>
    <row r="79" spans="1:10" s="423" customFormat="1" ht="12" customHeight="1" x14ac:dyDescent="0.3">
      <c r="A79" s="38"/>
      <c r="B79" s="436"/>
      <c r="C79" s="438"/>
      <c r="D79" s="438" t="s">
        <v>40</v>
      </c>
      <c r="E79" s="424" t="s">
        <v>183</v>
      </c>
      <c r="F79" s="53">
        <v>0</v>
      </c>
      <c r="G79" s="53">
        <v>0</v>
      </c>
      <c r="H79" s="53">
        <v>15000</v>
      </c>
      <c r="I79" s="53">
        <v>0</v>
      </c>
      <c r="J79" s="53">
        <v>0</v>
      </c>
    </row>
    <row r="80" spans="1:10" ht="12" customHeight="1" x14ac:dyDescent="0.3">
      <c r="A80" s="38"/>
      <c r="B80" s="142"/>
      <c r="C80" s="143"/>
      <c r="D80" s="74" t="s">
        <v>530</v>
      </c>
      <c r="E80" s="52" t="s">
        <v>272</v>
      </c>
      <c r="F80" s="53">
        <v>0</v>
      </c>
      <c r="G80" s="53">
        <v>0</v>
      </c>
      <c r="H80" s="53">
        <v>0</v>
      </c>
      <c r="I80" s="53">
        <v>0</v>
      </c>
      <c r="J80" s="53">
        <v>75000</v>
      </c>
    </row>
    <row r="81" spans="1:10" s="423" customFormat="1" ht="12" customHeight="1" x14ac:dyDescent="0.3">
      <c r="A81" s="38"/>
      <c r="B81" s="478"/>
      <c r="C81" s="477"/>
      <c r="D81" s="74" t="s">
        <v>482</v>
      </c>
      <c r="E81" s="424" t="s">
        <v>531</v>
      </c>
      <c r="F81" s="53">
        <v>0</v>
      </c>
      <c r="G81" s="53">
        <v>0</v>
      </c>
      <c r="H81" s="53">
        <v>0</v>
      </c>
      <c r="I81" s="53">
        <v>0</v>
      </c>
      <c r="J81" s="53">
        <v>35000</v>
      </c>
    </row>
    <row r="82" spans="1:10" ht="12" customHeight="1" x14ac:dyDescent="0.3">
      <c r="A82" s="38"/>
      <c r="B82" s="489"/>
      <c r="C82" s="548" t="s">
        <v>112</v>
      </c>
      <c r="D82" s="564"/>
      <c r="E82" s="52" t="s">
        <v>185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0" ht="12" customHeight="1" x14ac:dyDescent="0.3">
      <c r="A83" s="38"/>
      <c r="B83" s="489"/>
      <c r="C83" s="21"/>
      <c r="D83" s="418" t="s">
        <v>365</v>
      </c>
      <c r="E83" s="424" t="s">
        <v>370</v>
      </c>
      <c r="F83" s="53">
        <v>0</v>
      </c>
      <c r="G83" s="53">
        <v>0</v>
      </c>
      <c r="H83" s="53">
        <v>15000</v>
      </c>
      <c r="I83" s="53">
        <v>0</v>
      </c>
      <c r="J83" s="53">
        <v>0</v>
      </c>
    </row>
    <row r="84" spans="1:10" s="423" customFormat="1" ht="12" customHeight="1" x14ac:dyDescent="0.3">
      <c r="A84" s="38"/>
      <c r="B84" s="489"/>
      <c r="C84" s="21"/>
      <c r="D84" s="418" t="s">
        <v>520</v>
      </c>
      <c r="E84" s="424" t="s">
        <v>369</v>
      </c>
      <c r="F84" s="53">
        <v>0</v>
      </c>
      <c r="G84" s="53">
        <v>0</v>
      </c>
      <c r="H84" s="53">
        <v>0</v>
      </c>
      <c r="I84" s="53">
        <f>SUM(G84:H84)</f>
        <v>0</v>
      </c>
      <c r="J84" s="53">
        <v>20000</v>
      </c>
    </row>
    <row r="85" spans="1:10" ht="12" customHeight="1" x14ac:dyDescent="0.3">
      <c r="A85" s="495"/>
      <c r="B85" s="20"/>
      <c r="C85" s="20"/>
      <c r="D85" s="418" t="s">
        <v>521</v>
      </c>
      <c r="E85" s="424" t="s">
        <v>367</v>
      </c>
      <c r="F85" s="14">
        <v>0</v>
      </c>
      <c r="G85" s="14">
        <v>0</v>
      </c>
      <c r="H85" s="14">
        <v>0</v>
      </c>
      <c r="I85" s="14">
        <f>SUM(G85:H85)</f>
        <v>0</v>
      </c>
      <c r="J85" s="479">
        <v>5000</v>
      </c>
    </row>
    <row r="86" spans="1:10" ht="12" customHeight="1" x14ac:dyDescent="0.3">
      <c r="A86" s="38"/>
      <c r="B86" s="569" t="s">
        <v>89</v>
      </c>
      <c r="C86" s="569"/>
      <c r="D86" s="570"/>
      <c r="E86" s="84"/>
      <c r="F86" s="37">
        <f>SUM(F80)</f>
        <v>0</v>
      </c>
      <c r="G86" s="37">
        <f>SUM(G78,G82)</f>
        <v>0</v>
      </c>
      <c r="H86" s="37">
        <f>SUM(H76:H85)</f>
        <v>65000</v>
      </c>
      <c r="I86" s="37">
        <f>SUM(G86:H86)</f>
        <v>65000</v>
      </c>
      <c r="J86" s="37">
        <f>SUM(J76:J85)</f>
        <v>135000</v>
      </c>
    </row>
    <row r="87" spans="1:10" ht="12" customHeight="1" thickBot="1" x14ac:dyDescent="0.35">
      <c r="A87" s="584" t="s">
        <v>16</v>
      </c>
      <c r="B87" s="585"/>
      <c r="C87" s="585"/>
      <c r="D87" s="586"/>
      <c r="E87" s="30"/>
      <c r="F87" s="152">
        <f>SUM(F86,F72,F32)</f>
        <v>2661265.77</v>
      </c>
      <c r="G87" s="152">
        <f>SUM(G86,G72,G32)</f>
        <v>1449079.22</v>
      </c>
      <c r="H87" s="152">
        <f>SUM(H86,H72,H32)</f>
        <v>1505917.7799999998</v>
      </c>
      <c r="I87" s="152">
        <f>SUM(I86,I72,I32)</f>
        <v>2954997</v>
      </c>
      <c r="J87" s="152">
        <f>SUM(J86,J72,J32)</f>
        <v>3258796.3</v>
      </c>
    </row>
    <row r="88" spans="1:10" ht="12" customHeight="1" thickTop="1" x14ac:dyDescent="0.3">
      <c r="A88" s="76"/>
      <c r="B88" s="76"/>
      <c r="C88" s="76"/>
      <c r="D88" s="76"/>
      <c r="E88" s="83"/>
      <c r="F88" s="56"/>
      <c r="G88" s="56"/>
      <c r="H88" s="56"/>
      <c r="I88" s="56"/>
      <c r="J88" s="56"/>
    </row>
    <row r="89" spans="1:10" s="334" customFormat="1" ht="12" customHeight="1" x14ac:dyDescent="0.3">
      <c r="A89" s="31" t="s">
        <v>28</v>
      </c>
      <c r="B89" s="31"/>
      <c r="C89" s="31"/>
      <c r="D89" s="31"/>
      <c r="E89" s="24" t="s">
        <v>30</v>
      </c>
      <c r="F89" s="48"/>
      <c r="G89" s="48"/>
      <c r="H89" s="40" t="s">
        <v>31</v>
      </c>
      <c r="I89" s="48"/>
      <c r="J89" s="48"/>
    </row>
    <row r="90" spans="1:10" s="334" customFormat="1" ht="12" customHeight="1" x14ac:dyDescent="0.3">
      <c r="A90" s="31"/>
      <c r="B90" s="31"/>
      <c r="C90" s="31"/>
      <c r="D90" s="31"/>
      <c r="E90" s="394"/>
      <c r="F90" s="48"/>
      <c r="G90" s="48" t="s">
        <v>54</v>
      </c>
      <c r="H90" s="48"/>
      <c r="I90" s="48"/>
      <c r="J90" s="48"/>
    </row>
    <row r="91" spans="1:10" s="334" customFormat="1" ht="12" customHeight="1" x14ac:dyDescent="0.3">
      <c r="A91" s="31"/>
      <c r="B91" s="360"/>
      <c r="C91" s="360" t="s">
        <v>52</v>
      </c>
      <c r="D91" s="360"/>
      <c r="E91" s="360"/>
      <c r="F91" s="360" t="s">
        <v>32</v>
      </c>
      <c r="G91" s="360"/>
      <c r="H91" s="361"/>
      <c r="I91" s="360" t="s">
        <v>33</v>
      </c>
      <c r="J91" s="361"/>
    </row>
    <row r="92" spans="1:10" s="334" customFormat="1" ht="12" customHeight="1" x14ac:dyDescent="0.3">
      <c r="A92" s="31"/>
      <c r="B92" s="31"/>
      <c r="C92" s="223" t="s">
        <v>29</v>
      </c>
      <c r="D92" s="31"/>
      <c r="E92" s="394"/>
      <c r="F92" s="223" t="s">
        <v>260</v>
      </c>
      <c r="G92" s="31"/>
      <c r="H92" s="48"/>
      <c r="I92" s="223" t="s">
        <v>308</v>
      </c>
      <c r="J92" s="48"/>
    </row>
  </sheetData>
  <mergeCells count="57">
    <mergeCell ref="J47:J48"/>
    <mergeCell ref="E48:E49"/>
    <mergeCell ref="I48:I49"/>
    <mergeCell ref="C75:D75"/>
    <mergeCell ref="A73:D73"/>
    <mergeCell ref="B74:D74"/>
    <mergeCell ref="B55:D55"/>
    <mergeCell ref="B57:D57"/>
    <mergeCell ref="B59:D59"/>
    <mergeCell ref="B72:D72"/>
    <mergeCell ref="C56:D56"/>
    <mergeCell ref="C58:D58"/>
    <mergeCell ref="C60:D60"/>
    <mergeCell ref="C52:D52"/>
    <mergeCell ref="B51:D51"/>
    <mergeCell ref="A50:D50"/>
    <mergeCell ref="B86:D86"/>
    <mergeCell ref="A87:D87"/>
    <mergeCell ref="B32:D32"/>
    <mergeCell ref="C82:D82"/>
    <mergeCell ref="C78:D78"/>
    <mergeCell ref="A48:D49"/>
    <mergeCell ref="C14:D14"/>
    <mergeCell ref="A3:J3"/>
    <mergeCell ref="A4:J4"/>
    <mergeCell ref="G6:I6"/>
    <mergeCell ref="J6:J7"/>
    <mergeCell ref="E7:E8"/>
    <mergeCell ref="I7:I8"/>
    <mergeCell ref="A9:D9"/>
    <mergeCell ref="A10:D10"/>
    <mergeCell ref="B11:D11"/>
    <mergeCell ref="C12:D12"/>
    <mergeCell ref="B13:D13"/>
    <mergeCell ref="A7:D8"/>
    <mergeCell ref="G7:G8"/>
    <mergeCell ref="H7:H8"/>
    <mergeCell ref="C15:D15"/>
    <mergeCell ref="C42:D42"/>
    <mergeCell ref="B34:D34"/>
    <mergeCell ref="B37:D37"/>
    <mergeCell ref="B39:D39"/>
    <mergeCell ref="C38:D38"/>
    <mergeCell ref="C40:D40"/>
    <mergeCell ref="C35:D35"/>
    <mergeCell ref="G48:G49"/>
    <mergeCell ref="H48:H49"/>
    <mergeCell ref="C16:D16"/>
    <mergeCell ref="C17:D17"/>
    <mergeCell ref="C18:D18"/>
    <mergeCell ref="C19:D19"/>
    <mergeCell ref="G47:I47"/>
    <mergeCell ref="B41:D41"/>
    <mergeCell ref="C20:D20"/>
    <mergeCell ref="C21:D21"/>
    <mergeCell ref="C22:D22"/>
    <mergeCell ref="C30:D30"/>
  </mergeCells>
  <pageMargins left="2.4700000000000002" right="0.39370078740157483" top="0.18" bottom="0.15748031496062992" header="0" footer="0"/>
  <pageSetup paperSize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4"/>
  <dimension ref="A1:J39"/>
  <sheetViews>
    <sheetView workbookViewId="0">
      <selection activeCell="D39" sqref="D39"/>
    </sheetView>
  </sheetViews>
  <sheetFormatPr defaultRowHeight="14.4" x14ac:dyDescent="0.3"/>
  <cols>
    <col min="1" max="1" width="2" customWidth="1"/>
    <col min="2" max="2" width="1.44140625" customWidth="1"/>
    <col min="3" max="3" width="2.44140625" customWidth="1"/>
    <col min="4" max="4" width="41" customWidth="1"/>
    <col min="5" max="5" width="16.6640625" customWidth="1"/>
    <col min="6" max="6" width="16.33203125" customWidth="1"/>
    <col min="7" max="7" width="15.6640625" customWidth="1"/>
    <col min="8" max="8" width="17.88671875" customWidth="1"/>
    <col min="9" max="9" width="15.6640625" customWidth="1"/>
    <col min="10" max="10" width="15.5546875" customWidth="1"/>
  </cols>
  <sheetData>
    <row r="1" spans="1:10" s="334" customFormat="1" x14ac:dyDescent="0.3">
      <c r="A1" s="334" t="s">
        <v>0</v>
      </c>
      <c r="J1" s="344" t="s">
        <v>27</v>
      </c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47" t="s">
        <v>399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s="31" customFormat="1" ht="14.1" customHeight="1" x14ac:dyDescent="0.3">
      <c r="A4" s="575" t="s">
        <v>400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5" thickBot="1" x14ac:dyDescent="0.35">
      <c r="A5" t="s">
        <v>234</v>
      </c>
    </row>
    <row r="6" spans="1:10" ht="15" thickBot="1" x14ac:dyDescent="0.35">
      <c r="A6" s="25"/>
      <c r="B6" s="26"/>
      <c r="C6" s="26"/>
      <c r="D6" s="26"/>
      <c r="E6" s="27"/>
      <c r="F6" s="279"/>
      <c r="G6" s="554" t="s">
        <v>20</v>
      </c>
      <c r="H6" s="554"/>
      <c r="I6" s="554"/>
      <c r="J6" s="557" t="s">
        <v>25</v>
      </c>
    </row>
    <row r="7" spans="1:10" x14ac:dyDescent="0.3">
      <c r="A7" s="579" t="s">
        <v>1</v>
      </c>
      <c r="B7" s="580"/>
      <c r="C7" s="580"/>
      <c r="D7" s="576"/>
      <c r="E7" s="620" t="s">
        <v>17</v>
      </c>
      <c r="F7" s="280" t="s">
        <v>18</v>
      </c>
      <c r="G7" s="577" t="s">
        <v>19</v>
      </c>
      <c r="H7" s="577" t="s">
        <v>24</v>
      </c>
      <c r="I7" s="577" t="s">
        <v>23</v>
      </c>
      <c r="J7" s="558"/>
    </row>
    <row r="8" spans="1:10" ht="15" thickBot="1" x14ac:dyDescent="0.35">
      <c r="A8" s="623"/>
      <c r="B8" s="624"/>
      <c r="C8" s="624"/>
      <c r="D8" s="625"/>
      <c r="E8" s="621"/>
      <c r="F8" s="292" t="s">
        <v>19</v>
      </c>
      <c r="G8" s="622"/>
      <c r="H8" s="622"/>
      <c r="I8" s="622"/>
      <c r="J8" s="292" t="s">
        <v>26</v>
      </c>
    </row>
    <row r="9" spans="1:10" x14ac:dyDescent="0.3">
      <c r="A9" s="648"/>
      <c r="B9" s="649"/>
      <c r="C9" s="649"/>
      <c r="D9" s="650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11"/>
      <c r="B12" s="13"/>
      <c r="C12" s="6" t="s">
        <v>8</v>
      </c>
      <c r="D12" s="6"/>
      <c r="E12" s="52" t="s">
        <v>80</v>
      </c>
      <c r="F12" s="14"/>
      <c r="G12" s="9"/>
      <c r="H12" s="9"/>
      <c r="I12" s="9"/>
      <c r="J12" s="9"/>
    </row>
    <row r="13" spans="1:10" x14ac:dyDescent="0.3">
      <c r="A13" s="5"/>
      <c r="B13" s="6"/>
      <c r="D13" s="74" t="s">
        <v>8</v>
      </c>
      <c r="E13" s="52" t="s">
        <v>115</v>
      </c>
      <c r="F13" s="14">
        <v>84670</v>
      </c>
      <c r="G13" s="14">
        <v>45085</v>
      </c>
      <c r="H13" s="14">
        <v>24915</v>
      </c>
      <c r="I13" s="14">
        <f>SUM(G13:H13)</f>
        <v>70000</v>
      </c>
      <c r="J13" s="14">
        <v>50000</v>
      </c>
    </row>
    <row r="14" spans="1:10" x14ac:dyDescent="0.3">
      <c r="A14" s="5"/>
      <c r="B14" s="6"/>
      <c r="C14" s="74" t="s">
        <v>9</v>
      </c>
      <c r="D14" s="33"/>
      <c r="E14" s="225" t="s">
        <v>249</v>
      </c>
      <c r="F14" s="14"/>
      <c r="G14" s="14"/>
      <c r="H14" s="14"/>
      <c r="I14" s="14"/>
      <c r="J14" s="14"/>
    </row>
    <row r="15" spans="1:10" x14ac:dyDescent="0.3">
      <c r="A15" s="5"/>
      <c r="B15" s="6"/>
      <c r="D15" s="74" t="s">
        <v>50</v>
      </c>
      <c r="E15" s="52" t="s">
        <v>116</v>
      </c>
      <c r="F15" s="14">
        <v>0</v>
      </c>
      <c r="G15" s="14">
        <v>0</v>
      </c>
      <c r="H15" s="14">
        <v>0</v>
      </c>
      <c r="I15" s="14">
        <f>SUM(G15:H15)</f>
        <v>0</v>
      </c>
      <c r="J15" s="14">
        <v>60000</v>
      </c>
    </row>
    <row r="16" spans="1:10" x14ac:dyDescent="0.3">
      <c r="A16" s="5"/>
      <c r="B16" s="6"/>
      <c r="C16" s="74" t="s">
        <v>10</v>
      </c>
      <c r="D16" s="33"/>
      <c r="E16" s="52" t="s">
        <v>82</v>
      </c>
      <c r="F16" s="14"/>
      <c r="G16" s="14"/>
      <c r="H16" s="14"/>
      <c r="I16" s="14"/>
      <c r="J16" s="14"/>
    </row>
    <row r="17" spans="1:10" x14ac:dyDescent="0.3">
      <c r="A17" s="5"/>
      <c r="B17" s="6"/>
      <c r="C17" s="74" t="s">
        <v>54</v>
      </c>
      <c r="D17" s="74" t="s">
        <v>35</v>
      </c>
      <c r="E17" s="52" t="s">
        <v>117</v>
      </c>
      <c r="F17" s="9">
        <v>10109.75</v>
      </c>
      <c r="G17" s="14">
        <v>5103</v>
      </c>
      <c r="H17" s="14">
        <v>24897</v>
      </c>
      <c r="I17" s="14">
        <f>SUM(G17:H17)</f>
        <v>30000</v>
      </c>
      <c r="J17" s="14">
        <v>50000</v>
      </c>
    </row>
    <row r="18" spans="1:10" x14ac:dyDescent="0.3">
      <c r="A18" s="5"/>
      <c r="B18" s="6"/>
      <c r="C18" s="74" t="s">
        <v>73</v>
      </c>
      <c r="D18" s="33"/>
      <c r="E18" s="52" t="s">
        <v>83</v>
      </c>
      <c r="F18" s="9"/>
      <c r="G18" s="9"/>
      <c r="H18" s="9"/>
      <c r="I18" s="9"/>
      <c r="J18" s="9"/>
    </row>
    <row r="19" spans="1:10" x14ac:dyDescent="0.3">
      <c r="A19" s="5"/>
      <c r="B19" s="6"/>
      <c r="C19" s="74"/>
      <c r="D19" s="74" t="s">
        <v>99</v>
      </c>
      <c r="E19" s="52" t="s">
        <v>120</v>
      </c>
      <c r="F19" s="14">
        <v>14000</v>
      </c>
      <c r="G19" s="14">
        <v>5971.78</v>
      </c>
      <c r="H19" s="14">
        <v>1228.22</v>
      </c>
      <c r="I19" s="14">
        <f>SUM(G19:H19)</f>
        <v>7200</v>
      </c>
      <c r="J19" s="14">
        <v>7200</v>
      </c>
    </row>
    <row r="20" spans="1:10" x14ac:dyDescent="0.3">
      <c r="A20" s="5"/>
      <c r="B20" s="6"/>
      <c r="C20" s="74" t="s">
        <v>13</v>
      </c>
      <c r="D20" s="74"/>
      <c r="E20" s="52" t="s">
        <v>84</v>
      </c>
      <c r="F20" s="14"/>
      <c r="G20" s="14"/>
      <c r="H20" s="14"/>
      <c r="I20" s="14"/>
      <c r="J20" s="9"/>
    </row>
    <row r="21" spans="1:10" x14ac:dyDescent="0.3">
      <c r="A21" s="5"/>
      <c r="B21" s="6"/>
      <c r="C21" s="74"/>
      <c r="D21" s="226" t="s">
        <v>103</v>
      </c>
      <c r="E21" s="52" t="s">
        <v>169</v>
      </c>
      <c r="F21" s="14">
        <v>0</v>
      </c>
      <c r="G21" s="14">
        <v>0</v>
      </c>
      <c r="H21" s="14">
        <v>5000</v>
      </c>
      <c r="I21" s="14">
        <f>SUM(G21:H21)</f>
        <v>5000</v>
      </c>
      <c r="J21" s="14">
        <v>5000</v>
      </c>
    </row>
    <row r="22" spans="1:10" x14ac:dyDescent="0.3">
      <c r="A22" s="5"/>
      <c r="B22" s="6"/>
      <c r="C22" s="74" t="s">
        <v>75</v>
      </c>
      <c r="D22" s="74"/>
      <c r="E22" s="52" t="s">
        <v>85</v>
      </c>
      <c r="F22" s="14">
        <v>135000</v>
      </c>
      <c r="G22" s="14">
        <v>67500</v>
      </c>
      <c r="H22" s="14">
        <v>67500</v>
      </c>
      <c r="I22" s="14">
        <f>SUM(G22:H22)</f>
        <v>135000</v>
      </c>
      <c r="J22" s="14">
        <v>135000</v>
      </c>
    </row>
    <row r="23" spans="1:10" x14ac:dyDescent="0.3">
      <c r="A23" s="5"/>
      <c r="B23" s="6"/>
      <c r="C23" s="74"/>
      <c r="D23" s="74" t="s">
        <v>233</v>
      </c>
      <c r="E23" s="424" t="s">
        <v>474</v>
      </c>
      <c r="F23" s="298">
        <v>39000</v>
      </c>
      <c r="G23" s="14">
        <v>1720</v>
      </c>
      <c r="H23" s="14">
        <v>38280</v>
      </c>
      <c r="I23" s="14">
        <f>SUM(G23:H23)</f>
        <v>40000</v>
      </c>
      <c r="J23" s="14">
        <v>60000</v>
      </c>
    </row>
    <row r="24" spans="1:10" x14ac:dyDescent="0.3">
      <c r="A24" s="5"/>
      <c r="B24" s="6"/>
      <c r="C24" s="36" t="s">
        <v>88</v>
      </c>
      <c r="D24" s="36"/>
      <c r="E24" s="151"/>
      <c r="F24" s="227">
        <f>SUM(F13:F23)</f>
        <v>282779.75</v>
      </c>
      <c r="G24" s="227">
        <f>SUM(G13:G23)</f>
        <v>125379.78</v>
      </c>
      <c r="H24" s="227">
        <f>SUM(H13:H23)</f>
        <v>161820.22</v>
      </c>
      <c r="I24" s="227">
        <f>SUM(G24:H24)</f>
        <v>287200</v>
      </c>
      <c r="J24" s="227">
        <f>SUM(J13:J23)</f>
        <v>367200</v>
      </c>
    </row>
    <row r="25" spans="1:10" x14ac:dyDescent="0.3">
      <c r="A25" s="5"/>
      <c r="B25" s="6"/>
      <c r="C25" s="15"/>
      <c r="D25" s="7"/>
      <c r="E25" s="9"/>
      <c r="F25" s="9"/>
      <c r="G25" s="9"/>
      <c r="H25" s="9"/>
      <c r="I25" s="9"/>
      <c r="J25" s="9"/>
    </row>
    <row r="26" spans="1:10" x14ac:dyDescent="0.3">
      <c r="A26" s="38" t="s">
        <v>15</v>
      </c>
      <c r="B26" s="36"/>
      <c r="C26" s="36"/>
      <c r="D26" s="36"/>
      <c r="E26" s="209"/>
      <c r="F26" s="9"/>
      <c r="G26" s="17"/>
      <c r="H26" s="17"/>
      <c r="I26" s="17"/>
      <c r="J26" s="14"/>
    </row>
    <row r="27" spans="1:10" x14ac:dyDescent="0.3">
      <c r="A27" s="38"/>
      <c r="B27" s="36"/>
      <c r="C27" s="33" t="s">
        <v>86</v>
      </c>
      <c r="D27" s="33"/>
      <c r="E27" s="141" t="s">
        <v>549</v>
      </c>
      <c r="F27" s="14">
        <v>17150</v>
      </c>
      <c r="G27" s="161">
        <v>0</v>
      </c>
      <c r="H27" s="161">
        <v>0</v>
      </c>
      <c r="I27" s="161">
        <v>0</v>
      </c>
      <c r="J27" s="161">
        <v>0</v>
      </c>
    </row>
    <row r="28" spans="1:10" s="415" customFormat="1" x14ac:dyDescent="0.3">
      <c r="A28" s="38"/>
      <c r="B28" s="36"/>
      <c r="C28" s="33"/>
      <c r="D28" s="74" t="s">
        <v>39</v>
      </c>
      <c r="E28" s="141" t="s">
        <v>550</v>
      </c>
      <c r="F28" s="14">
        <v>0</v>
      </c>
      <c r="G28" s="161">
        <v>0</v>
      </c>
      <c r="H28" s="161">
        <v>0</v>
      </c>
      <c r="I28" s="161">
        <v>0</v>
      </c>
      <c r="J28" s="161">
        <v>40000</v>
      </c>
    </row>
    <row r="29" spans="1:10" s="415" customFormat="1" x14ac:dyDescent="0.3">
      <c r="A29" s="38"/>
      <c r="B29" s="36"/>
      <c r="C29" s="33"/>
      <c r="D29" s="74" t="s">
        <v>522</v>
      </c>
      <c r="E29" s="141" t="s">
        <v>551</v>
      </c>
      <c r="F29" s="14">
        <v>0</v>
      </c>
      <c r="G29" s="161">
        <v>0</v>
      </c>
      <c r="H29" s="161">
        <v>0</v>
      </c>
      <c r="I29" s="161">
        <v>0</v>
      </c>
      <c r="J29" s="161">
        <v>30000</v>
      </c>
    </row>
    <row r="30" spans="1:10" s="415" customFormat="1" x14ac:dyDescent="0.3">
      <c r="A30" s="38"/>
      <c r="B30" s="36"/>
      <c r="C30" s="33"/>
      <c r="D30" s="74" t="s">
        <v>523</v>
      </c>
      <c r="E30" s="141" t="s">
        <v>552</v>
      </c>
      <c r="F30" s="14">
        <v>0</v>
      </c>
      <c r="G30" s="161">
        <v>0</v>
      </c>
      <c r="H30" s="161">
        <v>0</v>
      </c>
      <c r="I30" s="161">
        <v>0</v>
      </c>
      <c r="J30" s="161">
        <v>2000</v>
      </c>
    </row>
    <row r="31" spans="1:10" x14ac:dyDescent="0.3">
      <c r="A31" s="38"/>
      <c r="B31" s="36"/>
      <c r="C31" s="206" t="s">
        <v>213</v>
      </c>
      <c r="D31" s="208"/>
      <c r="E31" s="52" t="s">
        <v>185</v>
      </c>
      <c r="F31" s="14">
        <v>8950</v>
      </c>
      <c r="G31" s="161">
        <v>0</v>
      </c>
      <c r="H31" s="161">
        <v>0</v>
      </c>
      <c r="I31" s="161">
        <v>0</v>
      </c>
      <c r="J31" s="161">
        <v>0</v>
      </c>
    </row>
    <row r="32" spans="1:10" x14ac:dyDescent="0.3">
      <c r="A32" s="38"/>
      <c r="B32" s="36"/>
      <c r="C32" s="36" t="s">
        <v>89</v>
      </c>
      <c r="D32" s="36"/>
      <c r="E32" s="209"/>
      <c r="F32" s="17">
        <f>SUM(F27:F31)</f>
        <v>26100</v>
      </c>
      <c r="G32" s="17">
        <f>SUM(G27:G31)</f>
        <v>0</v>
      </c>
      <c r="H32" s="17">
        <f>SUM(H27:H31)</f>
        <v>0</v>
      </c>
      <c r="I32" s="17">
        <f>SUM(I27:I31)</f>
        <v>0</v>
      </c>
      <c r="J32" s="17">
        <f>SUM(J27:J31)</f>
        <v>72000</v>
      </c>
    </row>
    <row r="33" spans="1:10" ht="15" thickBot="1" x14ac:dyDescent="0.35">
      <c r="A33" s="8" t="s">
        <v>16</v>
      </c>
      <c r="B33" s="293"/>
      <c r="C33" s="2"/>
      <c r="D33" s="3"/>
      <c r="E33" s="4"/>
      <c r="F33" s="177">
        <f>F10+F24+F32</f>
        <v>308879.75</v>
      </c>
      <c r="G33" s="177">
        <f>SUM(G24,G32)</f>
        <v>125379.78</v>
      </c>
      <c r="H33" s="177">
        <f>SUM(H24,H32)</f>
        <v>161820.22</v>
      </c>
      <c r="I33" s="177">
        <f>SUM(I24,I32)</f>
        <v>287200</v>
      </c>
      <c r="J33" s="177">
        <f>SUM(J24,J32)</f>
        <v>439200</v>
      </c>
    </row>
    <row r="34" spans="1:10" ht="15" thickTop="1" x14ac:dyDescent="0.3"/>
    <row r="35" spans="1:10" s="334" customFormat="1" ht="14.1" customHeight="1" x14ac:dyDescent="0.3">
      <c r="A35" s="31" t="s">
        <v>28</v>
      </c>
      <c r="B35" s="31"/>
      <c r="C35" s="31"/>
      <c r="D35" s="31"/>
      <c r="E35" s="24" t="s">
        <v>30</v>
      </c>
      <c r="F35" s="48"/>
      <c r="G35" s="48"/>
      <c r="H35" s="40" t="s">
        <v>31</v>
      </c>
      <c r="I35" s="48"/>
      <c r="J35" s="48"/>
    </row>
    <row r="36" spans="1:10" s="334" customFormat="1" ht="14.1" customHeight="1" x14ac:dyDescent="0.3">
      <c r="A36" s="31"/>
      <c r="B36" s="31"/>
      <c r="C36" s="31"/>
      <c r="D36" s="31"/>
      <c r="E36" s="394"/>
      <c r="F36" s="48"/>
      <c r="G36" s="48"/>
      <c r="H36" s="48"/>
      <c r="I36" s="48"/>
      <c r="J36" s="48"/>
    </row>
    <row r="37" spans="1:10" s="334" customFormat="1" ht="14.1" customHeight="1" x14ac:dyDescent="0.3">
      <c r="A37" s="31"/>
      <c r="B37" s="360"/>
      <c r="C37" s="360" t="s">
        <v>33</v>
      </c>
      <c r="D37" s="360"/>
      <c r="E37" s="360"/>
      <c r="F37" s="360" t="s">
        <v>32</v>
      </c>
      <c r="G37" s="360"/>
      <c r="H37" s="361"/>
      <c r="I37" s="360" t="s">
        <v>33</v>
      </c>
      <c r="J37" s="361"/>
    </row>
    <row r="38" spans="1:10" s="334" customFormat="1" ht="14.1" customHeight="1" x14ac:dyDescent="0.3">
      <c r="A38" s="31"/>
      <c r="B38" s="31"/>
      <c r="C38" s="223" t="s">
        <v>29</v>
      </c>
      <c r="D38" s="31"/>
      <c r="E38" s="394"/>
      <c r="F38" s="223" t="s">
        <v>260</v>
      </c>
      <c r="G38" s="31"/>
      <c r="H38" s="48"/>
      <c r="I38" s="223" t="s">
        <v>308</v>
      </c>
      <c r="J38" s="48"/>
    </row>
    <row r="39" spans="1:10" s="334" customFormat="1" x14ac:dyDescent="0.3">
      <c r="D39" s="334" t="s">
        <v>56</v>
      </c>
      <c r="E39" s="592" t="s">
        <v>260</v>
      </c>
      <c r="F39" s="592"/>
      <c r="G39" s="592"/>
      <c r="H39" s="593" t="s">
        <v>308</v>
      </c>
      <c r="I39" s="593"/>
      <c r="J39" s="593"/>
    </row>
  </sheetData>
  <mergeCells count="12">
    <mergeCell ref="A3:J3"/>
    <mergeCell ref="G6:I6"/>
    <mergeCell ref="A9:D9"/>
    <mergeCell ref="H39:J39"/>
    <mergeCell ref="E39:G39"/>
    <mergeCell ref="J6:J7"/>
    <mergeCell ref="A7:D8"/>
    <mergeCell ref="E7:E8"/>
    <mergeCell ref="G7:G8"/>
    <mergeCell ref="I7:I8"/>
    <mergeCell ref="H7:H8"/>
    <mergeCell ref="A4:J4"/>
  </mergeCells>
  <pageMargins left="2.25" right="0.39370078740157483" top="0.62992125984251968" bottom="0.15748031496062992" header="0.31496062992125984" footer="7.874015748031496E-2"/>
  <pageSetup paperSize="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topLeftCell="A5" workbookViewId="0">
      <selection activeCell="E22" sqref="E22:E23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47" t="s">
        <v>399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x14ac:dyDescent="0.3">
      <c r="A4" s="575" t="s">
        <v>400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5" thickBot="1" x14ac:dyDescent="0.35">
      <c r="A5" t="s">
        <v>344</v>
      </c>
    </row>
    <row r="6" spans="1:10" ht="15" thickBot="1" x14ac:dyDescent="0.35">
      <c r="A6" s="25"/>
      <c r="B6" s="307"/>
      <c r="C6" s="307"/>
      <c r="D6" s="307"/>
      <c r="E6" s="27"/>
      <c r="F6" s="305"/>
      <c r="G6" s="554" t="s">
        <v>20</v>
      </c>
      <c r="H6" s="554"/>
      <c r="I6" s="554"/>
      <c r="J6" s="557" t="s">
        <v>25</v>
      </c>
    </row>
    <row r="7" spans="1:10" x14ac:dyDescent="0.3">
      <c r="A7" s="579" t="s">
        <v>1</v>
      </c>
      <c r="B7" s="580"/>
      <c r="C7" s="580"/>
      <c r="D7" s="576"/>
      <c r="E7" s="620" t="s">
        <v>17</v>
      </c>
      <c r="F7" s="306" t="s">
        <v>18</v>
      </c>
      <c r="G7" s="577" t="s">
        <v>19</v>
      </c>
      <c r="H7" s="577" t="s">
        <v>24</v>
      </c>
      <c r="I7" s="577" t="s">
        <v>23</v>
      </c>
      <c r="J7" s="558"/>
    </row>
    <row r="8" spans="1:10" ht="15" thickBot="1" x14ac:dyDescent="0.35">
      <c r="A8" s="623"/>
      <c r="B8" s="624"/>
      <c r="C8" s="624"/>
      <c r="D8" s="625"/>
      <c r="E8" s="621"/>
      <c r="F8" s="292" t="s">
        <v>19</v>
      </c>
      <c r="G8" s="622"/>
      <c r="H8" s="622"/>
      <c r="I8" s="622"/>
      <c r="J8" s="292" t="s">
        <v>26</v>
      </c>
    </row>
    <row r="9" spans="1:10" x14ac:dyDescent="0.3">
      <c r="A9" s="308"/>
      <c r="B9" s="309"/>
      <c r="C9" s="309"/>
      <c r="D9" s="310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4" t="s">
        <v>8</v>
      </c>
      <c r="D12" s="33"/>
      <c r="E12" s="52" t="s">
        <v>80</v>
      </c>
      <c r="F12" s="14">
        <v>49995</v>
      </c>
      <c r="G12" s="14">
        <v>77323</v>
      </c>
      <c r="H12" s="14">
        <v>2677</v>
      </c>
      <c r="I12" s="14">
        <f>SUM(G12:H12)</f>
        <v>80000</v>
      </c>
      <c r="J12" s="333">
        <v>80000</v>
      </c>
    </row>
    <row r="13" spans="1:10" s="481" customFormat="1" x14ac:dyDescent="0.3">
      <c r="A13" s="416"/>
      <c r="B13" s="417"/>
      <c r="C13" s="487" t="s">
        <v>527</v>
      </c>
      <c r="D13" s="33"/>
      <c r="E13" s="424"/>
      <c r="F13" s="14">
        <v>0</v>
      </c>
      <c r="G13" s="14">
        <v>0</v>
      </c>
      <c r="H13" s="14">
        <v>0</v>
      </c>
      <c r="I13" s="14">
        <v>0</v>
      </c>
      <c r="J13" s="333">
        <v>10000</v>
      </c>
    </row>
    <row r="14" spans="1:10" x14ac:dyDescent="0.3">
      <c r="A14" s="5"/>
      <c r="B14" s="6"/>
      <c r="C14" s="74" t="s">
        <v>10</v>
      </c>
      <c r="D14" s="33"/>
      <c r="E14" s="52" t="s">
        <v>82</v>
      </c>
      <c r="F14" s="14">
        <v>18626.849999999999</v>
      </c>
      <c r="G14" s="14">
        <v>28367.94</v>
      </c>
      <c r="H14" s="14">
        <v>21632.06</v>
      </c>
      <c r="I14" s="14">
        <f>SUM(G14:H14)</f>
        <v>50000</v>
      </c>
      <c r="J14" s="14">
        <v>50000</v>
      </c>
    </row>
    <row r="15" spans="1:10" x14ac:dyDescent="0.3">
      <c r="A15" s="5"/>
      <c r="B15" s="6"/>
      <c r="C15" s="138" t="s">
        <v>99</v>
      </c>
      <c r="D15" s="33"/>
      <c r="E15" s="52"/>
      <c r="F15" s="14">
        <v>5400</v>
      </c>
      <c r="G15" s="14">
        <v>0</v>
      </c>
      <c r="H15" s="14">
        <v>0</v>
      </c>
      <c r="I15" s="14">
        <v>0</v>
      </c>
      <c r="J15" s="14">
        <v>0</v>
      </c>
    </row>
    <row r="16" spans="1:10" x14ac:dyDescent="0.3">
      <c r="A16" s="5"/>
      <c r="B16" s="6"/>
      <c r="C16" s="74" t="s">
        <v>345</v>
      </c>
      <c r="D16" s="33"/>
      <c r="E16" s="52" t="s">
        <v>83</v>
      </c>
      <c r="F16" s="14">
        <v>13932.2</v>
      </c>
      <c r="G16" s="14">
        <v>0</v>
      </c>
      <c r="H16" s="14">
        <v>60000</v>
      </c>
      <c r="I16" s="14">
        <f>SUM(G16:H16)</f>
        <v>60000</v>
      </c>
      <c r="J16" s="14">
        <v>60000</v>
      </c>
    </row>
    <row r="17" spans="1:10" x14ac:dyDescent="0.3">
      <c r="A17" s="5"/>
      <c r="B17" s="6"/>
      <c r="C17" s="74" t="s">
        <v>346</v>
      </c>
      <c r="D17" s="74"/>
      <c r="E17" s="52" t="s">
        <v>84</v>
      </c>
      <c r="F17" s="14">
        <v>177515.41</v>
      </c>
      <c r="G17" s="14">
        <v>10400</v>
      </c>
      <c r="H17" s="14">
        <v>164600</v>
      </c>
      <c r="I17" s="14">
        <f>SUM(G17:H17)</f>
        <v>175000</v>
      </c>
      <c r="J17" s="14">
        <v>175000</v>
      </c>
    </row>
    <row r="18" spans="1:10" x14ac:dyDescent="0.3">
      <c r="A18" s="5"/>
      <c r="B18" s="6"/>
      <c r="C18" s="74" t="s">
        <v>347</v>
      </c>
      <c r="D18" s="74"/>
      <c r="E18" s="52" t="s">
        <v>85</v>
      </c>
      <c r="F18" s="14">
        <v>60000</v>
      </c>
      <c r="G18" s="14">
        <v>67500</v>
      </c>
      <c r="H18" s="14">
        <v>67500</v>
      </c>
      <c r="I18" s="14">
        <f>SUM(G18:H18)</f>
        <v>135000</v>
      </c>
      <c r="J18" s="14">
        <v>135000</v>
      </c>
    </row>
    <row r="19" spans="1:10" x14ac:dyDescent="0.3">
      <c r="A19" s="5"/>
      <c r="B19" s="6"/>
      <c r="C19" s="36" t="s">
        <v>88</v>
      </c>
      <c r="D19" s="36"/>
      <c r="E19" s="151"/>
      <c r="F19" s="17">
        <f>SUM(F12:F18)</f>
        <v>325469.46000000002</v>
      </c>
      <c r="G19" s="17">
        <f>SUM(G12:G18)</f>
        <v>183590.94</v>
      </c>
      <c r="H19" s="17">
        <f>SUM(H12:H18)</f>
        <v>316409.06</v>
      </c>
      <c r="I19" s="17">
        <f>SUM(I12:I18)</f>
        <v>500000</v>
      </c>
      <c r="J19" s="17">
        <f>SUM(J12:J18)</f>
        <v>510000</v>
      </c>
    </row>
    <row r="20" spans="1:10" x14ac:dyDescent="0.3">
      <c r="A20" s="5"/>
      <c r="B20" s="6"/>
      <c r="C20" s="15"/>
      <c r="D20" s="7"/>
      <c r="E20" s="9"/>
      <c r="F20" s="9"/>
      <c r="G20" s="9"/>
      <c r="H20" s="9"/>
      <c r="I20" s="9"/>
      <c r="J20" s="9"/>
    </row>
    <row r="21" spans="1:10" x14ac:dyDescent="0.3">
      <c r="A21" s="11" t="s">
        <v>14</v>
      </c>
      <c r="B21" s="13"/>
      <c r="C21" s="15"/>
      <c r="D21" s="7"/>
      <c r="E21" s="9"/>
      <c r="F21" s="17"/>
      <c r="G21" s="17"/>
      <c r="H21" s="17"/>
      <c r="I21" s="17"/>
      <c r="J21" s="14"/>
    </row>
    <row r="22" spans="1:10" x14ac:dyDescent="0.3">
      <c r="A22" s="11"/>
      <c r="B22" s="13"/>
      <c r="C22" s="12" t="s">
        <v>391</v>
      </c>
      <c r="D22" s="7"/>
      <c r="E22" s="9" t="s">
        <v>549</v>
      </c>
      <c r="F22" s="161">
        <v>38780</v>
      </c>
      <c r="G22" s="161">
        <v>0</v>
      </c>
      <c r="H22" s="161">
        <v>0</v>
      </c>
      <c r="I22" s="161">
        <v>0</v>
      </c>
      <c r="J22" s="161">
        <v>0</v>
      </c>
    </row>
    <row r="23" spans="1:10" s="481" customFormat="1" x14ac:dyDescent="0.3">
      <c r="A23" s="420"/>
      <c r="B23" s="13"/>
      <c r="C23" s="21" t="s">
        <v>526</v>
      </c>
      <c r="D23" s="418"/>
      <c r="E23" s="419" t="s">
        <v>550</v>
      </c>
      <c r="F23" s="161">
        <v>0</v>
      </c>
      <c r="G23" s="161">
        <v>0</v>
      </c>
      <c r="H23" s="161">
        <v>0</v>
      </c>
      <c r="I23" s="161">
        <v>0</v>
      </c>
      <c r="J23" s="161">
        <v>45000</v>
      </c>
    </row>
    <row r="24" spans="1:10" x14ac:dyDescent="0.3">
      <c r="A24" s="11" t="s">
        <v>15</v>
      </c>
      <c r="B24" s="13"/>
      <c r="C24" s="15"/>
      <c r="D24" s="7"/>
      <c r="E24" s="9"/>
      <c r="F24" s="17">
        <f>SUM(F22)</f>
        <v>38780</v>
      </c>
      <c r="G24" s="17">
        <v>0</v>
      </c>
      <c r="H24" s="17">
        <f>SUM(H22)</f>
        <v>0</v>
      </c>
      <c r="I24" s="17">
        <f>SUM(I22)</f>
        <v>0</v>
      </c>
      <c r="J24" s="17">
        <f>SUM(J22:J23)</f>
        <v>45000</v>
      </c>
    </row>
    <row r="25" spans="1:10" x14ac:dyDescent="0.3">
      <c r="A25" s="5"/>
      <c r="B25" s="6"/>
      <c r="C25" s="6"/>
      <c r="D25" s="7"/>
      <c r="E25" s="9"/>
      <c r="F25" s="17"/>
      <c r="G25" s="14"/>
      <c r="H25" s="14"/>
      <c r="I25" s="14"/>
      <c r="J25" s="14"/>
    </row>
    <row r="26" spans="1:10" ht="15" thickBot="1" x14ac:dyDescent="0.35">
      <c r="A26" s="8" t="s">
        <v>16</v>
      </c>
      <c r="B26" s="293"/>
      <c r="C26" s="2"/>
      <c r="D26" s="3"/>
      <c r="E26" s="4"/>
      <c r="F26" s="177">
        <f>SUM(F24,F19)</f>
        <v>364249.46</v>
      </c>
      <c r="G26" s="177">
        <f>SUM(G19:G25)</f>
        <v>183590.94</v>
      </c>
      <c r="H26" s="177">
        <f>SUM(H19:H25)</f>
        <v>316409.06</v>
      </c>
      <c r="I26" s="177">
        <f>SUM(I19:I25)</f>
        <v>500000</v>
      </c>
      <c r="J26" s="177">
        <f>SUM(J19,J24)</f>
        <v>555000</v>
      </c>
    </row>
    <row r="27" spans="1:10" s="334" customFormat="1" ht="15" thickTop="1" x14ac:dyDescent="0.3"/>
    <row r="28" spans="1:10" s="334" customFormat="1" ht="14.1" customHeight="1" x14ac:dyDescent="0.3">
      <c r="A28" s="31" t="s">
        <v>28</v>
      </c>
      <c r="B28" s="31"/>
      <c r="C28" s="31"/>
      <c r="D28" s="31"/>
      <c r="E28" s="24" t="s">
        <v>30</v>
      </c>
      <c r="F28" s="48"/>
      <c r="G28" s="48"/>
      <c r="H28" s="40" t="s">
        <v>31</v>
      </c>
      <c r="I28" s="48"/>
      <c r="J28" s="48"/>
    </row>
    <row r="29" spans="1:10" s="334" customFormat="1" ht="14.1" customHeight="1" x14ac:dyDescent="0.3">
      <c r="A29" s="31"/>
      <c r="B29" s="31"/>
      <c r="C29" s="31"/>
      <c r="D29" s="31"/>
      <c r="E29" s="394"/>
      <c r="F29" s="48"/>
      <c r="G29" s="48"/>
      <c r="H29" s="48"/>
      <c r="I29" s="48"/>
      <c r="J29" s="48"/>
    </row>
    <row r="30" spans="1:10" s="334" customFormat="1" ht="14.1" customHeight="1" x14ac:dyDescent="0.3">
      <c r="A30" s="31"/>
      <c r="B30" s="360"/>
      <c r="C30" s="360" t="s">
        <v>33</v>
      </c>
      <c r="D30" s="360"/>
      <c r="E30" s="360"/>
      <c r="F30" s="360" t="s">
        <v>32</v>
      </c>
      <c r="G30" s="360"/>
      <c r="H30" s="361"/>
      <c r="I30" s="360" t="s">
        <v>33</v>
      </c>
      <c r="J30" s="361"/>
    </row>
    <row r="31" spans="1:10" s="334" customFormat="1" ht="14.1" customHeight="1" x14ac:dyDescent="0.3">
      <c r="A31" s="31"/>
      <c r="B31" s="31"/>
      <c r="C31" s="223" t="s">
        <v>29</v>
      </c>
      <c r="D31" s="31"/>
      <c r="E31" s="394"/>
      <c r="F31" s="223" t="s">
        <v>260</v>
      </c>
      <c r="G31" s="31"/>
      <c r="H31" s="48"/>
      <c r="I31" s="223" t="s">
        <v>308</v>
      </c>
      <c r="J31" s="48"/>
    </row>
    <row r="32" spans="1:10" s="334" customFormat="1" ht="12.9" customHeight="1" x14ac:dyDescent="0.3">
      <c r="D32" s="334" t="s">
        <v>56</v>
      </c>
      <c r="E32" s="592" t="s">
        <v>260</v>
      </c>
      <c r="F32" s="592"/>
      <c r="G32" s="592"/>
      <c r="H32" s="593" t="s">
        <v>308</v>
      </c>
      <c r="I32" s="593"/>
      <c r="J32" s="593"/>
    </row>
    <row r="33" s="334" customFormat="1" x14ac:dyDescent="0.3"/>
  </sheetData>
  <mergeCells count="11">
    <mergeCell ref="E32:G32"/>
    <mergeCell ref="H32:J32"/>
    <mergeCell ref="A3:J3"/>
    <mergeCell ref="G6:I6"/>
    <mergeCell ref="J6:J7"/>
    <mergeCell ref="A7:D8"/>
    <mergeCell ref="E7:E8"/>
    <mergeCell ref="G7:G8"/>
    <mergeCell ref="H7:H8"/>
    <mergeCell ref="I7:I8"/>
    <mergeCell ref="A4:J4"/>
  </mergeCells>
  <pageMargins left="2.21" right="0.39370078740157483" top="1.0236220472440944" bottom="0.74803149606299213" header="0.31496062992125984" footer="0.31496062992125984"/>
  <pageSetup paperSize="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5"/>
  <dimension ref="A1:N23"/>
  <sheetViews>
    <sheetView workbookViewId="0">
      <selection activeCell="G23" sqref="G23"/>
    </sheetView>
  </sheetViews>
  <sheetFormatPr defaultRowHeight="14.4" x14ac:dyDescent="0.3"/>
  <cols>
    <col min="1" max="1" width="1.88671875" customWidth="1"/>
    <col min="2" max="2" width="2.109375" customWidth="1"/>
    <col min="3" max="3" width="2.5546875" customWidth="1"/>
    <col min="4" max="4" width="37.88671875" customWidth="1"/>
    <col min="5" max="5" width="13.88671875" customWidth="1"/>
    <col min="6" max="6" width="15.44140625" customWidth="1"/>
    <col min="7" max="7" width="16.6640625" customWidth="1"/>
    <col min="8" max="8" width="16.88671875" customWidth="1"/>
    <col min="9" max="9" width="17.6640625" customWidth="1"/>
    <col min="10" max="10" width="18.33203125" customWidth="1"/>
  </cols>
  <sheetData>
    <row r="1" spans="1:10" x14ac:dyDescent="0.3">
      <c r="J1" s="10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55" t="s">
        <v>27</v>
      </c>
    </row>
    <row r="3" spans="1:10" s="31" customFormat="1" ht="14.1" customHeight="1" x14ac:dyDescent="0.3">
      <c r="A3" s="547" t="s">
        <v>399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x14ac:dyDescent="0.3">
      <c r="A4" s="575" t="s">
        <v>400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5" thickBot="1" x14ac:dyDescent="0.35">
      <c r="A5" t="s">
        <v>235</v>
      </c>
    </row>
    <row r="6" spans="1:10" ht="15" thickBot="1" x14ac:dyDescent="0.35">
      <c r="A6" s="25"/>
      <c r="B6" s="26"/>
      <c r="C6" s="26"/>
      <c r="D6" s="26"/>
      <c r="E6" s="27"/>
      <c r="F6" s="279"/>
      <c r="G6" s="554" t="s">
        <v>20</v>
      </c>
      <c r="H6" s="554"/>
      <c r="I6" s="554"/>
      <c r="J6" s="557" t="s">
        <v>25</v>
      </c>
    </row>
    <row r="7" spans="1:10" x14ac:dyDescent="0.3">
      <c r="A7" s="579" t="s">
        <v>1</v>
      </c>
      <c r="B7" s="580"/>
      <c r="C7" s="580"/>
      <c r="D7" s="576"/>
      <c r="E7" s="620" t="s">
        <v>17</v>
      </c>
      <c r="F7" s="280" t="s">
        <v>18</v>
      </c>
      <c r="G7" s="577" t="s">
        <v>19</v>
      </c>
      <c r="H7" s="577" t="s">
        <v>24</v>
      </c>
      <c r="I7" s="577" t="s">
        <v>23</v>
      </c>
      <c r="J7" s="558"/>
    </row>
    <row r="8" spans="1:10" ht="15" thickBot="1" x14ac:dyDescent="0.35">
      <c r="A8" s="623"/>
      <c r="B8" s="624"/>
      <c r="C8" s="624"/>
      <c r="D8" s="625"/>
      <c r="E8" s="621"/>
      <c r="F8" s="292" t="s">
        <v>19</v>
      </c>
      <c r="G8" s="622"/>
      <c r="H8" s="622"/>
      <c r="I8" s="622"/>
      <c r="J8" s="292" t="s">
        <v>26</v>
      </c>
    </row>
    <row r="9" spans="1:10" x14ac:dyDescent="0.3">
      <c r="A9" s="648"/>
      <c r="B9" s="649"/>
      <c r="C9" s="649"/>
      <c r="D9" s="650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4" t="s">
        <v>392</v>
      </c>
      <c r="D12" s="33"/>
      <c r="E12" s="52" t="s">
        <v>80</v>
      </c>
      <c r="F12" s="14">
        <v>0</v>
      </c>
      <c r="G12" s="14">
        <v>0</v>
      </c>
      <c r="H12" s="14">
        <v>18000</v>
      </c>
      <c r="I12" s="14">
        <f>SUM(G12:H12)</f>
        <v>18000</v>
      </c>
      <c r="J12" s="14">
        <v>18000</v>
      </c>
    </row>
    <row r="13" spans="1:10" x14ac:dyDescent="0.3">
      <c r="A13" s="5"/>
      <c r="B13" s="6"/>
      <c r="C13" s="74" t="s">
        <v>448</v>
      </c>
      <c r="D13" s="74"/>
      <c r="E13" s="52" t="s">
        <v>85</v>
      </c>
      <c r="F13" s="14">
        <v>11000</v>
      </c>
      <c r="G13" s="14">
        <v>3000</v>
      </c>
      <c r="H13" s="14">
        <v>9000</v>
      </c>
      <c r="I13" s="14">
        <f>SUM(G13:H13)</f>
        <v>12000</v>
      </c>
      <c r="J13" s="14">
        <v>12000</v>
      </c>
    </row>
    <row r="14" spans="1:10" x14ac:dyDescent="0.3">
      <c r="A14" s="38" t="s">
        <v>88</v>
      </c>
      <c r="B14" s="36"/>
      <c r="C14" s="6"/>
      <c r="D14" s="36"/>
      <c r="E14" s="151"/>
      <c r="F14" s="17">
        <f>SUM(F12:F13)</f>
        <v>11000</v>
      </c>
      <c r="G14" s="17">
        <f>SUM(G12:G13)</f>
        <v>3000</v>
      </c>
      <c r="H14" s="17">
        <f>SUM(H12:H13)</f>
        <v>27000</v>
      </c>
      <c r="I14" s="17">
        <f>SUM(G14:H14)</f>
        <v>30000</v>
      </c>
      <c r="J14" s="17">
        <f>SUM(J12:J13)</f>
        <v>30000</v>
      </c>
    </row>
    <row r="15" spans="1:10" x14ac:dyDescent="0.3">
      <c r="A15" s="5"/>
      <c r="B15" s="6"/>
      <c r="C15" s="15"/>
      <c r="D15" s="7"/>
      <c r="E15" s="9"/>
      <c r="F15" s="9"/>
      <c r="G15" s="9"/>
      <c r="H15" s="9"/>
      <c r="I15" s="9"/>
      <c r="J15" s="9"/>
    </row>
    <row r="16" spans="1:10" x14ac:dyDescent="0.3">
      <c r="A16" s="5"/>
      <c r="B16" s="6"/>
      <c r="C16" s="6"/>
      <c r="D16" s="7"/>
      <c r="E16" s="9"/>
      <c r="F16" s="17"/>
      <c r="G16" s="14"/>
      <c r="H16" s="14"/>
      <c r="I16" s="14"/>
      <c r="J16" s="14"/>
    </row>
    <row r="17" spans="1:14" x14ac:dyDescent="0.3">
      <c r="A17" s="8" t="s">
        <v>16</v>
      </c>
      <c r="B17" s="293"/>
      <c r="C17" s="2"/>
      <c r="D17" s="3"/>
      <c r="E17" s="4"/>
      <c r="F17" s="18">
        <f>F10+F14</f>
        <v>11000</v>
      </c>
      <c r="G17" s="18">
        <f>SUM(G14:G16)</f>
        <v>3000</v>
      </c>
      <c r="H17" s="18">
        <f>SUM(H14:H16)</f>
        <v>27000</v>
      </c>
      <c r="I17" s="18">
        <f>SUM(I14:I16)</f>
        <v>30000</v>
      </c>
      <c r="J17" s="18">
        <f>SUM(J14:J16)</f>
        <v>30000</v>
      </c>
    </row>
    <row r="19" spans="1:14" s="334" customFormat="1" x14ac:dyDescent="0.3">
      <c r="N19" s="334" t="s">
        <v>54</v>
      </c>
    </row>
    <row r="20" spans="1:14" s="334" customFormat="1" ht="14.1" customHeight="1" x14ac:dyDescent="0.3">
      <c r="A20" s="31" t="s">
        <v>28</v>
      </c>
      <c r="B20" s="31"/>
      <c r="C20" s="31"/>
      <c r="D20" s="31"/>
      <c r="E20" s="24" t="s">
        <v>30</v>
      </c>
      <c r="F20" s="48"/>
      <c r="G20" s="48"/>
      <c r="H20" s="40" t="s">
        <v>31</v>
      </c>
      <c r="I20" s="48"/>
      <c r="J20" s="48"/>
    </row>
    <row r="21" spans="1:14" s="334" customFormat="1" ht="14.1" customHeight="1" x14ac:dyDescent="0.3">
      <c r="A21" s="31"/>
      <c r="B21" s="31"/>
      <c r="C21" s="31"/>
      <c r="D21" s="31"/>
      <c r="E21" s="394"/>
      <c r="F21" s="48"/>
      <c r="G21" s="48"/>
      <c r="H21" s="48"/>
      <c r="I21" s="48"/>
      <c r="J21" s="48"/>
    </row>
    <row r="22" spans="1:14" s="334" customFormat="1" ht="14.1" customHeight="1" x14ac:dyDescent="0.3">
      <c r="A22" s="31"/>
      <c r="B22" s="360"/>
      <c r="C22" s="360" t="s">
        <v>33</v>
      </c>
      <c r="D22" s="360"/>
      <c r="E22" s="360"/>
      <c r="F22" s="360" t="s">
        <v>32</v>
      </c>
      <c r="G22" s="360"/>
      <c r="H22" s="361"/>
      <c r="I22" s="360" t="s">
        <v>33</v>
      </c>
      <c r="J22" s="361"/>
    </row>
    <row r="23" spans="1:14" s="334" customFormat="1" ht="14.1" customHeight="1" x14ac:dyDescent="0.3">
      <c r="A23" s="31"/>
      <c r="B23" s="31"/>
      <c r="C23" s="223" t="s">
        <v>29</v>
      </c>
      <c r="D23" s="31"/>
      <c r="E23" s="394"/>
      <c r="F23" s="223" t="s">
        <v>260</v>
      </c>
      <c r="G23" s="31"/>
      <c r="H23" s="48"/>
      <c r="I23" s="223" t="s">
        <v>308</v>
      </c>
      <c r="J23" s="48"/>
    </row>
  </sheetData>
  <mergeCells count="10">
    <mergeCell ref="A3:J3"/>
    <mergeCell ref="G6:I6"/>
    <mergeCell ref="A9:D9"/>
    <mergeCell ref="J6:J7"/>
    <mergeCell ref="A7:D8"/>
    <mergeCell ref="E7:E8"/>
    <mergeCell ref="G7:G8"/>
    <mergeCell ref="I7:I8"/>
    <mergeCell ref="H7:H8"/>
    <mergeCell ref="A4:J4"/>
  </mergeCells>
  <pageMargins left="2.3199999999999998" right="0.39370078740157483" top="1.0629921259842521" bottom="0.74803149606299213" header="0.31496062992125984" footer="0.31496062992125984"/>
  <pageSetup paperSize="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1"/>
  <sheetViews>
    <sheetView workbookViewId="0">
      <selection activeCell="G11" sqref="G11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s="31" customFormat="1" ht="14.1" customHeight="1" x14ac:dyDescent="0.3">
      <c r="A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47" t="s">
        <v>399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x14ac:dyDescent="0.3">
      <c r="A4" s="575" t="s">
        <v>400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8.600000000000001" customHeight="1" thickBot="1" x14ac:dyDescent="0.35">
      <c r="A5" s="373" t="s">
        <v>51</v>
      </c>
    </row>
    <row r="6" spans="1:10" ht="15" thickBot="1" x14ac:dyDescent="0.35">
      <c r="A6" s="25"/>
      <c r="B6" s="26"/>
      <c r="C6" s="26"/>
      <c r="D6" s="26"/>
      <c r="E6" s="27"/>
      <c r="F6" s="279"/>
      <c r="G6" s="554" t="s">
        <v>20</v>
      </c>
      <c r="H6" s="554"/>
      <c r="I6" s="554"/>
      <c r="J6" s="557" t="s">
        <v>25</v>
      </c>
    </row>
    <row r="7" spans="1:10" x14ac:dyDescent="0.3">
      <c r="A7" s="579" t="s">
        <v>1</v>
      </c>
      <c r="B7" s="580"/>
      <c r="C7" s="580"/>
      <c r="D7" s="576"/>
      <c r="E7" s="620" t="s">
        <v>17</v>
      </c>
      <c r="F7" s="280" t="s">
        <v>18</v>
      </c>
      <c r="G7" s="577" t="s">
        <v>19</v>
      </c>
      <c r="H7" s="577" t="s">
        <v>24</v>
      </c>
      <c r="I7" s="577" t="s">
        <v>23</v>
      </c>
      <c r="J7" s="558"/>
    </row>
    <row r="8" spans="1:10" ht="15" thickBot="1" x14ac:dyDescent="0.35">
      <c r="A8" s="623"/>
      <c r="B8" s="624"/>
      <c r="C8" s="624"/>
      <c r="D8" s="625"/>
      <c r="E8" s="621"/>
      <c r="F8" s="292" t="s">
        <v>19</v>
      </c>
      <c r="G8" s="622"/>
      <c r="H8" s="622"/>
      <c r="I8" s="622"/>
      <c r="J8" s="292" t="s">
        <v>26</v>
      </c>
    </row>
    <row r="9" spans="1:10" x14ac:dyDescent="0.3">
      <c r="A9" s="295"/>
      <c r="B9" s="296"/>
      <c r="C9" s="296"/>
      <c r="D9" s="297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4" t="s">
        <v>8</v>
      </c>
      <c r="D12" s="33"/>
      <c r="E12" s="52" t="s">
        <v>80</v>
      </c>
      <c r="F12" s="14">
        <v>64799.3</v>
      </c>
      <c r="G12" s="14">
        <v>77854.259999999995</v>
      </c>
      <c r="H12" s="14">
        <v>0</v>
      </c>
      <c r="I12" s="14">
        <f t="shared" ref="I12:I18" si="0">SUM(G12:H12)</f>
        <v>77854.259999999995</v>
      </c>
      <c r="J12" s="14">
        <v>80000</v>
      </c>
    </row>
    <row r="13" spans="1:10" x14ac:dyDescent="0.3">
      <c r="A13" s="5"/>
      <c r="B13" s="6"/>
      <c r="C13" s="74" t="s">
        <v>9</v>
      </c>
      <c r="D13" s="33"/>
      <c r="E13" s="52" t="s">
        <v>81</v>
      </c>
      <c r="F13" s="22">
        <v>4120</v>
      </c>
      <c r="G13" s="14">
        <v>0</v>
      </c>
      <c r="H13" s="14">
        <v>0</v>
      </c>
      <c r="I13" s="14">
        <f t="shared" si="0"/>
        <v>0</v>
      </c>
      <c r="J13" s="14">
        <v>30000</v>
      </c>
    </row>
    <row r="14" spans="1:10" x14ac:dyDescent="0.3">
      <c r="A14" s="5"/>
      <c r="B14" s="6"/>
      <c r="C14" s="74" t="s">
        <v>10</v>
      </c>
      <c r="D14" s="33"/>
      <c r="E14" s="52" t="s">
        <v>82</v>
      </c>
      <c r="F14" s="14">
        <v>600</v>
      </c>
      <c r="G14" s="14">
        <v>12584</v>
      </c>
      <c r="H14" s="14">
        <v>416</v>
      </c>
      <c r="I14" s="14">
        <f t="shared" si="0"/>
        <v>13000</v>
      </c>
      <c r="J14" s="14">
        <v>40000</v>
      </c>
    </row>
    <row r="15" spans="1:10" x14ac:dyDescent="0.3">
      <c r="A15" s="5"/>
      <c r="B15" s="6"/>
      <c r="C15" s="74" t="s">
        <v>428</v>
      </c>
      <c r="D15" s="33"/>
      <c r="E15" s="52" t="s">
        <v>83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v>25000</v>
      </c>
    </row>
    <row r="16" spans="1:10" x14ac:dyDescent="0.3">
      <c r="A16" s="5"/>
      <c r="B16" s="6"/>
      <c r="C16" s="138" t="s">
        <v>393</v>
      </c>
      <c r="D16" s="33"/>
      <c r="E16" s="52"/>
      <c r="F16" s="14">
        <v>0</v>
      </c>
      <c r="G16" s="14">
        <v>4133.75</v>
      </c>
      <c r="H16" s="14">
        <v>0</v>
      </c>
      <c r="I16" s="14">
        <f t="shared" si="0"/>
        <v>4133.75</v>
      </c>
      <c r="J16" s="14">
        <v>0</v>
      </c>
    </row>
    <row r="17" spans="1:10" x14ac:dyDescent="0.3">
      <c r="A17" s="5"/>
      <c r="B17" s="6"/>
      <c r="C17" s="74" t="s">
        <v>343</v>
      </c>
      <c r="D17" s="74"/>
      <c r="E17" s="52" t="s">
        <v>84</v>
      </c>
      <c r="F17" s="14">
        <v>15324</v>
      </c>
      <c r="G17" s="14">
        <v>15011.99</v>
      </c>
      <c r="H17" s="14">
        <v>0</v>
      </c>
      <c r="I17" s="14">
        <f t="shared" si="0"/>
        <v>15011.99</v>
      </c>
      <c r="J17" s="14">
        <v>72000</v>
      </c>
    </row>
    <row r="18" spans="1:10" x14ac:dyDescent="0.3">
      <c r="A18" s="5"/>
      <c r="B18" s="6"/>
      <c r="C18" s="74" t="s">
        <v>75</v>
      </c>
      <c r="D18" s="74"/>
      <c r="E18" s="52" t="s">
        <v>85</v>
      </c>
      <c r="F18" s="14">
        <v>73789</v>
      </c>
      <c r="G18" s="14">
        <v>36776.5</v>
      </c>
      <c r="H18" s="14">
        <v>31223.5</v>
      </c>
      <c r="I18" s="14">
        <f t="shared" si="0"/>
        <v>68000</v>
      </c>
      <c r="J18" s="14">
        <v>86000</v>
      </c>
    </row>
    <row r="19" spans="1:10" x14ac:dyDescent="0.3">
      <c r="A19" s="5"/>
      <c r="B19" s="6"/>
      <c r="C19" s="36" t="s">
        <v>88</v>
      </c>
      <c r="D19" s="36"/>
      <c r="E19" s="151"/>
      <c r="F19" s="17">
        <f>SUM(F12:F18)</f>
        <v>158632.29999999999</v>
      </c>
      <c r="G19" s="17">
        <f>SUM(G12:G18)</f>
        <v>146360.5</v>
      </c>
      <c r="H19" s="17">
        <f>SUM(H12:H18)</f>
        <v>31639.5</v>
      </c>
      <c r="I19" s="17">
        <f>SUM(I12:I18)</f>
        <v>178000</v>
      </c>
      <c r="J19" s="17">
        <f>SUM(J12:J18)</f>
        <v>333000</v>
      </c>
    </row>
    <row r="20" spans="1:10" ht="13.95" customHeight="1" x14ac:dyDescent="0.3">
      <c r="A20" s="5"/>
      <c r="B20" s="6"/>
      <c r="C20" s="15"/>
      <c r="D20" s="7"/>
      <c r="E20" s="9"/>
      <c r="F20" s="9"/>
      <c r="G20" s="9"/>
      <c r="H20" s="9"/>
      <c r="I20" s="9"/>
      <c r="J20" s="9"/>
    </row>
    <row r="21" spans="1:10" x14ac:dyDescent="0.3">
      <c r="A21" s="11" t="s">
        <v>14</v>
      </c>
      <c r="B21" s="13"/>
      <c r="C21" s="15"/>
      <c r="D21" s="7"/>
      <c r="E21" s="9"/>
      <c r="F21" s="17"/>
      <c r="G21" s="17"/>
      <c r="H21" s="17"/>
      <c r="I21" s="17"/>
      <c r="J21" s="14"/>
    </row>
    <row r="22" spans="1:10" x14ac:dyDescent="0.3">
      <c r="A22" s="11"/>
      <c r="B22" s="13"/>
      <c r="C22" s="21" t="s">
        <v>86</v>
      </c>
      <c r="D22" s="7"/>
      <c r="E22" s="9"/>
      <c r="F22" s="51">
        <v>0</v>
      </c>
      <c r="G22" s="51">
        <v>0</v>
      </c>
      <c r="H22" s="51">
        <v>0</v>
      </c>
      <c r="I22" s="51">
        <v>0</v>
      </c>
      <c r="J22" s="161">
        <v>0</v>
      </c>
    </row>
    <row r="23" spans="1:10" x14ac:dyDescent="0.3">
      <c r="A23" s="11" t="s">
        <v>15</v>
      </c>
      <c r="B23" s="13"/>
      <c r="C23" s="15"/>
      <c r="D23" s="7"/>
      <c r="E23" s="9"/>
      <c r="F23" s="17">
        <v>0</v>
      </c>
      <c r="G23" s="17">
        <v>0</v>
      </c>
      <c r="H23" s="17">
        <f>SUM(H22)</f>
        <v>0</v>
      </c>
      <c r="I23" s="17">
        <f>SUM(I22)</f>
        <v>0</v>
      </c>
      <c r="J23" s="17">
        <f>SUM(J22)</f>
        <v>0</v>
      </c>
    </row>
    <row r="24" spans="1:10" ht="15" thickBot="1" x14ac:dyDescent="0.35">
      <c r="A24" s="8" t="s">
        <v>16</v>
      </c>
      <c r="B24" s="293"/>
      <c r="C24" s="2"/>
      <c r="D24" s="3"/>
      <c r="E24" s="4"/>
      <c r="F24" s="177">
        <f>F10+F19</f>
        <v>158632.29999999999</v>
      </c>
      <c r="G24" s="177">
        <f>SUM(G19:G23)</f>
        <v>146360.5</v>
      </c>
      <c r="H24" s="177">
        <f>SUM(H19:H23)</f>
        <v>31639.5</v>
      </c>
      <c r="I24" s="177">
        <f>SUM(I19:I23)</f>
        <v>178000</v>
      </c>
      <c r="J24" s="177">
        <f>SUM(J19,J23)</f>
        <v>333000</v>
      </c>
    </row>
    <row r="25" spans="1:10" ht="15" thickTop="1" x14ac:dyDescent="0.3"/>
    <row r="26" spans="1:10" s="334" customFormat="1" ht="14.1" customHeight="1" x14ac:dyDescent="0.3">
      <c r="A26" s="31" t="s">
        <v>28</v>
      </c>
      <c r="B26" s="31"/>
      <c r="C26" s="31"/>
      <c r="D26" s="31"/>
      <c r="E26" s="24" t="s">
        <v>30</v>
      </c>
      <c r="F26" s="48"/>
      <c r="G26" s="48"/>
      <c r="H26" s="40" t="s">
        <v>31</v>
      </c>
      <c r="I26" s="48"/>
      <c r="J26" s="48"/>
    </row>
    <row r="27" spans="1:10" s="334" customFormat="1" ht="14.1" customHeight="1" x14ac:dyDescent="0.3">
      <c r="A27" s="31"/>
      <c r="B27" s="31"/>
      <c r="C27" s="31"/>
      <c r="D27" s="31"/>
      <c r="E27" s="394"/>
      <c r="F27" s="48"/>
      <c r="G27" s="48"/>
      <c r="H27" s="48"/>
      <c r="I27" s="48"/>
      <c r="J27" s="48"/>
    </row>
    <row r="28" spans="1:10" s="334" customFormat="1" ht="14.1" customHeight="1" x14ac:dyDescent="0.3">
      <c r="A28" s="31"/>
      <c r="B28" s="360"/>
      <c r="C28" s="360" t="s">
        <v>33</v>
      </c>
      <c r="D28" s="360"/>
      <c r="E28" s="360"/>
      <c r="F28" s="360" t="s">
        <v>32</v>
      </c>
      <c r="G28" s="360"/>
      <c r="H28" s="361"/>
      <c r="I28" s="360" t="s">
        <v>33</v>
      </c>
      <c r="J28" s="361"/>
    </row>
    <row r="29" spans="1:10" s="334" customFormat="1" ht="14.1" customHeight="1" x14ac:dyDescent="0.3">
      <c r="A29" s="31"/>
      <c r="B29" s="31"/>
      <c r="C29" s="223" t="s">
        <v>29</v>
      </c>
      <c r="D29" s="31"/>
      <c r="E29" s="394"/>
      <c r="F29" s="223" t="s">
        <v>260</v>
      </c>
      <c r="G29" s="31"/>
      <c r="H29" s="48"/>
      <c r="I29" s="223" t="s">
        <v>308</v>
      </c>
      <c r="J29" s="48"/>
    </row>
    <row r="30" spans="1:10" s="334" customFormat="1" ht="12.9" customHeight="1" x14ac:dyDescent="0.3">
      <c r="D30" s="334" t="s">
        <v>56</v>
      </c>
      <c r="E30" s="592" t="s">
        <v>260</v>
      </c>
      <c r="F30" s="592"/>
      <c r="G30" s="592"/>
      <c r="H30" s="593" t="s">
        <v>308</v>
      </c>
      <c r="I30" s="593"/>
      <c r="J30" s="593"/>
    </row>
    <row r="31" spans="1:10" s="334" customFormat="1" x14ac:dyDescent="0.3"/>
  </sheetData>
  <mergeCells count="11">
    <mergeCell ref="A7:D8"/>
    <mergeCell ref="G7:G8"/>
    <mergeCell ref="H7:H8"/>
    <mergeCell ref="I7:I8"/>
    <mergeCell ref="A3:J3"/>
    <mergeCell ref="A4:J4"/>
    <mergeCell ref="H30:J30"/>
    <mergeCell ref="G6:I6"/>
    <mergeCell ref="E7:E8"/>
    <mergeCell ref="E30:G30"/>
    <mergeCell ref="J6:J7"/>
  </mergeCells>
  <pageMargins left="2.23" right="0.39370078740157483" top="1.0236220472440944" bottom="0.74803149606299213" header="0.31496062992125984" footer="0.31496062992125984"/>
  <pageSetup paperSize="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8"/>
  <sheetViews>
    <sheetView workbookViewId="0">
      <selection activeCell="A3" sqref="A3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x14ac:dyDescent="0.3">
      <c r="A2" s="575"/>
      <c r="B2" s="575"/>
      <c r="C2" s="575"/>
      <c r="D2" s="575"/>
      <c r="E2" s="575"/>
      <c r="F2" s="575"/>
      <c r="G2" s="575"/>
      <c r="H2" s="575"/>
      <c r="I2" s="575"/>
      <c r="J2" s="575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55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s="31" customFormat="1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21.6" customHeight="1" thickBot="1" x14ac:dyDescent="0.35">
      <c r="A6" s="373" t="s">
        <v>394</v>
      </c>
    </row>
    <row r="7" spans="1:10" ht="15" thickBot="1" x14ac:dyDescent="0.35">
      <c r="A7" s="25"/>
      <c r="B7" s="378"/>
      <c r="C7" s="378"/>
      <c r="D7" s="378"/>
      <c r="E7" s="27"/>
      <c r="F7" s="376"/>
      <c r="G7" s="554" t="s">
        <v>20</v>
      </c>
      <c r="H7" s="554"/>
      <c r="I7" s="554"/>
      <c r="J7" s="557" t="s">
        <v>25</v>
      </c>
    </row>
    <row r="8" spans="1:10" x14ac:dyDescent="0.3">
      <c r="A8" s="579" t="s">
        <v>1</v>
      </c>
      <c r="B8" s="580"/>
      <c r="C8" s="580"/>
      <c r="D8" s="576"/>
      <c r="E8" s="620" t="s">
        <v>17</v>
      </c>
      <c r="F8" s="377" t="s">
        <v>18</v>
      </c>
      <c r="G8" s="577" t="s">
        <v>19</v>
      </c>
      <c r="H8" s="577" t="s">
        <v>24</v>
      </c>
      <c r="I8" s="577" t="s">
        <v>23</v>
      </c>
      <c r="J8" s="558"/>
    </row>
    <row r="9" spans="1:10" ht="15" thickBot="1" x14ac:dyDescent="0.35">
      <c r="A9" s="623"/>
      <c r="B9" s="624"/>
      <c r="C9" s="624"/>
      <c r="D9" s="625"/>
      <c r="E9" s="621"/>
      <c r="F9" s="292" t="s">
        <v>19</v>
      </c>
      <c r="G9" s="622"/>
      <c r="H9" s="622"/>
      <c r="I9" s="622"/>
      <c r="J9" s="292" t="s">
        <v>26</v>
      </c>
    </row>
    <row r="10" spans="1:10" x14ac:dyDescent="0.3">
      <c r="A10" s="379"/>
      <c r="B10" s="380"/>
      <c r="C10" s="380"/>
      <c r="D10" s="381"/>
      <c r="E10" s="294"/>
      <c r="F10" s="294"/>
      <c r="G10" s="294"/>
      <c r="H10" s="294"/>
      <c r="I10" s="294"/>
      <c r="J10" s="294"/>
    </row>
    <row r="11" spans="1:10" ht="9.6" customHeight="1" x14ac:dyDescent="0.3">
      <c r="A11" s="5"/>
      <c r="B11" s="6"/>
      <c r="C11" s="13"/>
      <c r="D11" s="6"/>
      <c r="E11" s="9"/>
      <c r="F11" s="17"/>
      <c r="G11" s="9"/>
      <c r="H11" s="9"/>
      <c r="I11" s="9"/>
      <c r="J11" s="9"/>
    </row>
    <row r="12" spans="1:10" x14ac:dyDescent="0.3">
      <c r="A12" s="11" t="s">
        <v>7</v>
      </c>
      <c r="B12" s="13"/>
      <c r="C12" s="6"/>
      <c r="D12" s="7"/>
      <c r="E12" s="9"/>
      <c r="F12" s="14"/>
      <c r="G12" s="419"/>
      <c r="H12" s="419"/>
      <c r="I12" s="419"/>
      <c r="J12" s="419"/>
    </row>
    <row r="13" spans="1:10" x14ac:dyDescent="0.3">
      <c r="A13" s="5"/>
      <c r="B13" s="6"/>
      <c r="C13" s="74" t="s">
        <v>8</v>
      </c>
      <c r="D13" s="33"/>
      <c r="E13" s="52" t="s">
        <v>80</v>
      </c>
      <c r="F13" s="14">
        <v>0</v>
      </c>
      <c r="G13" s="14">
        <v>0</v>
      </c>
      <c r="H13" s="14">
        <v>15000</v>
      </c>
      <c r="I13" s="14">
        <f t="shared" ref="I13:I18" si="0">SUM(G13:H13)</f>
        <v>15000</v>
      </c>
      <c r="J13" s="14">
        <v>15000</v>
      </c>
    </row>
    <row r="14" spans="1:10" x14ac:dyDescent="0.3">
      <c r="A14" s="5"/>
      <c r="B14" s="6"/>
      <c r="C14" s="74" t="s">
        <v>9</v>
      </c>
      <c r="D14" s="33"/>
      <c r="E14" s="52" t="s">
        <v>81</v>
      </c>
      <c r="F14" s="14">
        <v>0</v>
      </c>
      <c r="G14" s="14">
        <v>0</v>
      </c>
      <c r="H14" s="14">
        <v>15000</v>
      </c>
      <c r="I14" s="14">
        <f t="shared" si="0"/>
        <v>15000</v>
      </c>
      <c r="J14" s="14">
        <v>15000</v>
      </c>
    </row>
    <row r="15" spans="1:10" x14ac:dyDescent="0.3">
      <c r="A15" s="5"/>
      <c r="B15" s="6"/>
      <c r="C15" s="74" t="s">
        <v>10</v>
      </c>
      <c r="D15" s="33"/>
      <c r="E15" s="52" t="s">
        <v>82</v>
      </c>
      <c r="F15" s="14">
        <v>0</v>
      </c>
      <c r="G15" s="14">
        <v>0</v>
      </c>
      <c r="H15" s="14">
        <v>5000</v>
      </c>
      <c r="I15" s="14">
        <f t="shared" si="0"/>
        <v>5000</v>
      </c>
      <c r="J15" s="14">
        <v>5000</v>
      </c>
    </row>
    <row r="16" spans="1:10" x14ac:dyDescent="0.3">
      <c r="A16" s="5"/>
      <c r="B16" s="6"/>
      <c r="C16" s="138" t="s">
        <v>393</v>
      </c>
      <c r="D16" s="33"/>
      <c r="E16" s="52"/>
      <c r="F16" s="14">
        <v>0</v>
      </c>
      <c r="G16" s="14">
        <v>0</v>
      </c>
      <c r="H16" s="14">
        <v>50000</v>
      </c>
      <c r="I16" s="14">
        <f t="shared" si="0"/>
        <v>50000</v>
      </c>
      <c r="J16" s="14">
        <v>50000</v>
      </c>
    </row>
    <row r="17" spans="1:10" x14ac:dyDescent="0.3">
      <c r="A17" s="5"/>
      <c r="B17" s="6"/>
      <c r="C17" s="74" t="s">
        <v>347</v>
      </c>
      <c r="D17" s="74"/>
      <c r="E17" s="52" t="s">
        <v>85</v>
      </c>
      <c r="F17" s="14">
        <v>0</v>
      </c>
      <c r="G17" s="14">
        <v>0</v>
      </c>
      <c r="H17" s="14">
        <v>36000</v>
      </c>
      <c r="I17" s="14">
        <f t="shared" si="0"/>
        <v>36000</v>
      </c>
      <c r="J17" s="14">
        <v>36000</v>
      </c>
    </row>
    <row r="18" spans="1:10" x14ac:dyDescent="0.3">
      <c r="A18" s="5"/>
      <c r="B18" s="6"/>
      <c r="C18" s="36" t="s">
        <v>88</v>
      </c>
      <c r="D18" s="36"/>
      <c r="E18" s="151"/>
      <c r="F18" s="17">
        <f>SUM(F13:F17)</f>
        <v>0</v>
      </c>
      <c r="G18" s="17">
        <f>SUM(G13:G17)</f>
        <v>0</v>
      </c>
      <c r="H18" s="17">
        <f>SUM(H13:H17)</f>
        <v>121000</v>
      </c>
      <c r="I18" s="17">
        <f t="shared" si="0"/>
        <v>121000</v>
      </c>
      <c r="J18" s="17">
        <f>SUM(J13:J17)</f>
        <v>121000</v>
      </c>
    </row>
    <row r="19" spans="1:10" ht="13.2" customHeight="1" x14ac:dyDescent="0.3">
      <c r="A19" s="5"/>
      <c r="B19" s="6"/>
      <c r="C19" s="15"/>
      <c r="D19" s="7"/>
      <c r="E19" s="9"/>
      <c r="F19" s="9"/>
      <c r="G19" s="4"/>
      <c r="H19" s="4"/>
      <c r="I19" s="4"/>
      <c r="J19" s="4"/>
    </row>
    <row r="20" spans="1:10" ht="15" thickBot="1" x14ac:dyDescent="0.35">
      <c r="A20" s="8" t="s">
        <v>16</v>
      </c>
      <c r="B20" s="293"/>
      <c r="C20" s="2"/>
      <c r="D20" s="3"/>
      <c r="E20" s="4"/>
      <c r="F20" s="177">
        <f>F11+F18</f>
        <v>0</v>
      </c>
      <c r="G20" s="177">
        <f>SUM(G18:G19)</f>
        <v>0</v>
      </c>
      <c r="H20" s="177">
        <f>SUM(H18:H19)</f>
        <v>121000</v>
      </c>
      <c r="I20" s="177">
        <f>SUM(I18:I19)</f>
        <v>121000</v>
      </c>
      <c r="J20" s="177">
        <f>SUM(J18:J19)</f>
        <v>121000</v>
      </c>
    </row>
    <row r="21" spans="1:10" ht="15" thickTop="1" x14ac:dyDescent="0.3"/>
    <row r="22" spans="1:10" s="415" customFormat="1" x14ac:dyDescent="0.3"/>
    <row r="23" spans="1:10" s="334" customFormat="1" ht="14.1" customHeight="1" x14ac:dyDescent="0.3">
      <c r="A23" s="31" t="s">
        <v>28</v>
      </c>
      <c r="B23" s="31"/>
      <c r="C23" s="31"/>
      <c r="D23" s="31"/>
      <c r="E23" s="24" t="s">
        <v>30</v>
      </c>
      <c r="F23" s="48"/>
      <c r="G23" s="48"/>
      <c r="H23" s="40" t="s">
        <v>31</v>
      </c>
      <c r="I23" s="48"/>
      <c r="J23" s="48"/>
    </row>
    <row r="24" spans="1:10" s="334" customFormat="1" ht="14.1" customHeight="1" x14ac:dyDescent="0.3">
      <c r="A24" s="31"/>
      <c r="B24" s="31"/>
      <c r="C24" s="31"/>
      <c r="D24" s="31"/>
      <c r="E24" s="394"/>
      <c r="F24" s="48"/>
      <c r="G24" s="48"/>
      <c r="H24" s="48"/>
      <c r="I24" s="48"/>
      <c r="J24" s="48"/>
    </row>
    <row r="25" spans="1:10" s="334" customFormat="1" ht="14.1" customHeight="1" x14ac:dyDescent="0.3">
      <c r="A25" s="31"/>
      <c r="B25" s="360"/>
      <c r="C25" s="360" t="s">
        <v>33</v>
      </c>
      <c r="D25" s="360"/>
      <c r="E25" s="360"/>
      <c r="F25" s="360" t="s">
        <v>32</v>
      </c>
      <c r="G25" s="360"/>
      <c r="H25" s="361"/>
      <c r="I25" s="360" t="s">
        <v>33</v>
      </c>
      <c r="J25" s="361"/>
    </row>
    <row r="26" spans="1:10" s="334" customFormat="1" ht="14.1" customHeight="1" x14ac:dyDescent="0.3">
      <c r="A26" s="31"/>
      <c r="B26" s="31"/>
      <c r="C26" s="223" t="s">
        <v>29</v>
      </c>
      <c r="D26" s="31"/>
      <c r="E26" s="394"/>
      <c r="F26" s="223" t="s">
        <v>260</v>
      </c>
      <c r="G26" s="31"/>
      <c r="H26" s="48"/>
      <c r="I26" s="223" t="s">
        <v>308</v>
      </c>
      <c r="J26" s="48"/>
    </row>
    <row r="27" spans="1:10" s="334" customFormat="1" ht="12.9" customHeight="1" x14ac:dyDescent="0.3">
      <c r="D27" s="334" t="s">
        <v>56</v>
      </c>
      <c r="E27" s="592" t="s">
        <v>260</v>
      </c>
      <c r="F27" s="592"/>
      <c r="G27" s="592"/>
      <c r="H27" s="593" t="s">
        <v>308</v>
      </c>
      <c r="I27" s="593"/>
      <c r="J27" s="593"/>
    </row>
    <row r="28" spans="1:10" s="334" customFormat="1" x14ac:dyDescent="0.3"/>
  </sheetData>
  <mergeCells count="12">
    <mergeCell ref="E27:G27"/>
    <mergeCell ref="H27:J27"/>
    <mergeCell ref="A2:J2"/>
    <mergeCell ref="G7:I7"/>
    <mergeCell ref="J7:J8"/>
    <mergeCell ref="A8:D9"/>
    <mergeCell ref="E8:E9"/>
    <mergeCell ref="G8:G9"/>
    <mergeCell ref="H8:H9"/>
    <mergeCell ref="I8:I9"/>
    <mergeCell ref="A4:J4"/>
    <mergeCell ref="A5:J5"/>
  </mergeCells>
  <pageMargins left="2.2440944881889764" right="0.39370078740157483" top="1.0236220472440944" bottom="0.74803149606299213" header="0.31496062992125984" footer="0.31496062992125984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N104"/>
  <sheetViews>
    <sheetView workbookViewId="0">
      <selection activeCell="E40" sqref="E40"/>
    </sheetView>
  </sheetViews>
  <sheetFormatPr defaultColWidth="9.109375" defaultRowHeight="14.4" x14ac:dyDescent="0.3"/>
  <cols>
    <col min="1" max="1" width="3.5546875" style="39" customWidth="1"/>
    <col min="2" max="2" width="3.33203125" style="39" customWidth="1"/>
    <col min="3" max="3" width="3.6640625" style="39" customWidth="1"/>
    <col min="4" max="4" width="36.44140625" style="39" customWidth="1"/>
    <col min="5" max="5" width="15.88671875" style="68" customWidth="1"/>
    <col min="6" max="7" width="16.44140625" style="23" customWidth="1"/>
    <col min="8" max="9" width="16.88671875" style="23" customWidth="1"/>
    <col min="10" max="10" width="17.33203125" style="23" customWidth="1"/>
    <col min="11" max="16384" width="9.109375" style="39"/>
  </cols>
  <sheetData>
    <row r="1" spans="1:10" s="423" customFormat="1" x14ac:dyDescent="0.3">
      <c r="E1" s="445"/>
      <c r="F1" s="23"/>
      <c r="G1" s="23"/>
      <c r="H1" s="23"/>
      <c r="I1" s="23"/>
      <c r="J1" s="23"/>
    </row>
    <row r="2" spans="1:10" x14ac:dyDescent="0.3">
      <c r="E2" s="268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s="31" customFormat="1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14.1" customHeight="1" x14ac:dyDescent="0.3">
      <c r="A6" s="575"/>
      <c r="B6" s="575"/>
      <c r="C6" s="575"/>
      <c r="D6" s="575"/>
      <c r="E6" s="575"/>
      <c r="F6" s="575"/>
      <c r="G6" s="575"/>
      <c r="H6" s="575"/>
      <c r="I6" s="575"/>
      <c r="J6" s="575"/>
    </row>
    <row r="7" spans="1:10" ht="14.1" customHeight="1" x14ac:dyDescent="0.3">
      <c r="A7" s="591"/>
      <c r="B7" s="591"/>
      <c r="C7" s="591"/>
      <c r="D7" s="591"/>
      <c r="E7" s="591"/>
      <c r="F7" s="591"/>
      <c r="G7" s="591"/>
      <c r="H7" s="591"/>
      <c r="I7" s="591"/>
      <c r="J7" s="591"/>
    </row>
    <row r="8" spans="1:10" ht="14.1" customHeight="1" thickBot="1" x14ac:dyDescent="0.35">
      <c r="A8" s="590" t="s">
        <v>63</v>
      </c>
      <c r="B8" s="590"/>
      <c r="C8" s="590"/>
      <c r="D8" s="590"/>
      <c r="J8" s="211" t="s">
        <v>228</v>
      </c>
    </row>
    <row r="9" spans="1:10" ht="14.1" customHeight="1" thickBot="1" x14ac:dyDescent="0.35">
      <c r="A9" s="25"/>
      <c r="B9" s="393"/>
      <c r="C9" s="393"/>
      <c r="D9" s="393"/>
      <c r="E9" s="27"/>
      <c r="F9" s="389"/>
      <c r="G9" s="554" t="s">
        <v>20</v>
      </c>
      <c r="H9" s="554"/>
      <c r="I9" s="554"/>
      <c r="J9" s="557" t="s">
        <v>25</v>
      </c>
    </row>
    <row r="10" spans="1:10" ht="14.1" customHeight="1" x14ac:dyDescent="0.3">
      <c r="A10" s="579" t="s">
        <v>1</v>
      </c>
      <c r="B10" s="580"/>
      <c r="C10" s="580"/>
      <c r="D10" s="576"/>
      <c r="E10" s="576" t="s">
        <v>17</v>
      </c>
      <c r="F10" s="390" t="s">
        <v>18</v>
      </c>
      <c r="G10" s="403" t="s">
        <v>417</v>
      </c>
      <c r="H10" s="403" t="s">
        <v>22</v>
      </c>
      <c r="I10" s="577" t="s">
        <v>23</v>
      </c>
      <c r="J10" s="558"/>
    </row>
    <row r="11" spans="1:10" ht="14.1" customHeight="1" x14ac:dyDescent="0.3">
      <c r="A11" s="579"/>
      <c r="B11" s="580"/>
      <c r="C11" s="580"/>
      <c r="D11" s="576"/>
      <c r="E11" s="576"/>
      <c r="F11" s="390" t="s">
        <v>19</v>
      </c>
      <c r="G11" s="404" t="s">
        <v>19</v>
      </c>
      <c r="H11" s="404" t="s">
        <v>24</v>
      </c>
      <c r="I11" s="578"/>
      <c r="J11" s="390" t="s">
        <v>26</v>
      </c>
    </row>
    <row r="12" spans="1:10" ht="14.1" customHeight="1" thickBot="1" x14ac:dyDescent="0.35">
      <c r="A12" s="572" t="s">
        <v>419</v>
      </c>
      <c r="B12" s="573"/>
      <c r="C12" s="573"/>
      <c r="D12" s="574"/>
      <c r="E12" s="405" t="s">
        <v>420</v>
      </c>
      <c r="F12" s="405" t="s">
        <v>421</v>
      </c>
      <c r="G12" s="405" t="s">
        <v>422</v>
      </c>
      <c r="H12" s="405" t="s">
        <v>423</v>
      </c>
      <c r="I12" s="405" t="s">
        <v>424</v>
      </c>
      <c r="J12" s="405" t="s">
        <v>425</v>
      </c>
    </row>
    <row r="13" spans="1:10" ht="14.1" customHeight="1" x14ac:dyDescent="0.3">
      <c r="A13" s="571" t="s">
        <v>62</v>
      </c>
      <c r="B13" s="569"/>
      <c r="C13" s="569"/>
      <c r="D13" s="570"/>
      <c r="E13" s="291"/>
      <c r="F13" s="14"/>
      <c r="G13" s="14"/>
      <c r="H13" s="14"/>
      <c r="I13" s="14"/>
      <c r="J13" s="14"/>
    </row>
    <row r="14" spans="1:10" ht="14.1" customHeight="1" x14ac:dyDescent="0.3">
      <c r="A14" s="32"/>
      <c r="B14" s="549" t="s">
        <v>2</v>
      </c>
      <c r="C14" s="549"/>
      <c r="D14" s="556"/>
      <c r="E14" s="52" t="s">
        <v>160</v>
      </c>
      <c r="F14" s="14"/>
      <c r="G14" s="14"/>
      <c r="H14" s="14"/>
      <c r="I14" s="14"/>
      <c r="J14" s="14"/>
    </row>
    <row r="15" spans="1:10" ht="14.1" customHeight="1" x14ac:dyDescent="0.3">
      <c r="A15" s="32"/>
      <c r="B15" s="33"/>
      <c r="C15" s="549" t="s">
        <v>3</v>
      </c>
      <c r="D15" s="556"/>
      <c r="E15" s="92" t="s">
        <v>78</v>
      </c>
      <c r="F15" s="22">
        <v>7565704</v>
      </c>
      <c r="G15" s="22">
        <v>4499868</v>
      </c>
      <c r="H15" s="22">
        <v>5362728</v>
      </c>
      <c r="I15" s="22">
        <f t="shared" ref="I15:I30" si="0">SUM(G15:H15)</f>
        <v>9862596</v>
      </c>
      <c r="J15" s="22">
        <v>9678168</v>
      </c>
    </row>
    <row r="16" spans="1:10" ht="14.1" customHeight="1" x14ac:dyDescent="0.3">
      <c r="A16" s="32"/>
      <c r="B16" s="549" t="s">
        <v>4</v>
      </c>
      <c r="C16" s="549"/>
      <c r="D16" s="556"/>
      <c r="E16" s="52" t="s">
        <v>161</v>
      </c>
      <c r="F16" s="367">
        <f>SUM(F18:F25)</f>
        <v>2845392</v>
      </c>
      <c r="G16" s="367">
        <f>SUM(G18:G25)</f>
        <v>1585142</v>
      </c>
      <c r="H16" s="367">
        <f>SUM(H18:H25)</f>
        <v>1883584</v>
      </c>
      <c r="I16" s="367">
        <f t="shared" si="0"/>
        <v>3468726</v>
      </c>
      <c r="J16" s="367">
        <f>SUM(J18:J25)</f>
        <v>3427028</v>
      </c>
    </row>
    <row r="17" spans="1:14" ht="14.1" customHeight="1" x14ac:dyDescent="0.3">
      <c r="A17" s="32"/>
      <c r="B17" s="31"/>
      <c r="C17" s="549" t="s">
        <v>5</v>
      </c>
      <c r="D17" s="556"/>
      <c r="E17" s="92" t="s">
        <v>79</v>
      </c>
      <c r="F17" s="22">
        <v>361000</v>
      </c>
      <c r="G17" s="22">
        <v>180000</v>
      </c>
      <c r="H17" s="22">
        <v>228000</v>
      </c>
      <c r="I17" s="22">
        <f t="shared" si="0"/>
        <v>408000</v>
      </c>
      <c r="J17" s="22">
        <v>384000</v>
      </c>
    </row>
    <row r="18" spans="1:14" ht="14.1" customHeight="1" x14ac:dyDescent="0.3">
      <c r="A18" s="32"/>
      <c r="B18" s="31"/>
      <c r="C18" s="232" t="s">
        <v>130</v>
      </c>
      <c r="D18" s="231"/>
      <c r="E18" s="233" t="s">
        <v>145</v>
      </c>
      <c r="F18" s="22">
        <v>714937.5</v>
      </c>
      <c r="G18" s="22">
        <v>375750</v>
      </c>
      <c r="H18" s="22">
        <v>443250</v>
      </c>
      <c r="I18" s="22">
        <f t="shared" si="0"/>
        <v>819000</v>
      </c>
      <c r="J18" s="22">
        <v>819000</v>
      </c>
    </row>
    <row r="19" spans="1:14" ht="14.1" customHeight="1" x14ac:dyDescent="0.3">
      <c r="A19" s="32"/>
      <c r="B19" s="31"/>
      <c r="C19" s="232" t="s">
        <v>131</v>
      </c>
      <c r="D19" s="231"/>
      <c r="E19" s="233" t="s">
        <v>146</v>
      </c>
      <c r="F19" s="22">
        <v>714937.5</v>
      </c>
      <c r="G19" s="22">
        <v>375750</v>
      </c>
      <c r="H19" s="22">
        <v>443250</v>
      </c>
      <c r="I19" s="22">
        <f t="shared" si="0"/>
        <v>819000</v>
      </c>
      <c r="J19" s="22">
        <v>819000</v>
      </c>
    </row>
    <row r="20" spans="1:14" ht="14.1" customHeight="1" x14ac:dyDescent="0.3">
      <c r="A20" s="32"/>
      <c r="B20" s="31"/>
      <c r="C20" s="232" t="s">
        <v>132</v>
      </c>
      <c r="D20" s="231"/>
      <c r="E20" s="233" t="s">
        <v>147</v>
      </c>
      <c r="F20" s="22">
        <v>75000</v>
      </c>
      <c r="G20" s="22">
        <v>90000</v>
      </c>
      <c r="H20" s="22">
        <v>12000</v>
      </c>
      <c r="I20" s="22">
        <f t="shared" si="0"/>
        <v>102000</v>
      </c>
      <c r="J20" s="22">
        <v>96000</v>
      </c>
    </row>
    <row r="21" spans="1:14" ht="14.1" customHeight="1" x14ac:dyDescent="0.3">
      <c r="A21" s="32"/>
      <c r="B21" s="31"/>
      <c r="C21" s="232" t="s">
        <v>135</v>
      </c>
      <c r="D21" s="231"/>
      <c r="E21" s="233" t="s">
        <v>150</v>
      </c>
      <c r="F21" s="22">
        <v>0</v>
      </c>
      <c r="G21" s="22">
        <v>0</v>
      </c>
      <c r="H21" s="14" t="s">
        <v>57</v>
      </c>
      <c r="I21" s="22">
        <f t="shared" si="0"/>
        <v>0</v>
      </c>
      <c r="J21" s="22">
        <v>0</v>
      </c>
      <c r="K21" s="39" t="s">
        <v>54</v>
      </c>
    </row>
    <row r="22" spans="1:14" ht="14.1" customHeight="1" x14ac:dyDescent="0.3">
      <c r="A22" s="32"/>
      <c r="B22" s="31"/>
      <c r="C22" s="232" t="s">
        <v>139</v>
      </c>
      <c r="D22" s="231"/>
      <c r="E22" s="233" t="s">
        <v>152</v>
      </c>
      <c r="F22" s="22"/>
      <c r="G22" s="22">
        <v>0</v>
      </c>
      <c r="H22" s="22">
        <v>0</v>
      </c>
      <c r="I22" s="22">
        <f t="shared" si="0"/>
        <v>0</v>
      </c>
      <c r="J22" s="22">
        <v>0</v>
      </c>
    </row>
    <row r="23" spans="1:14" ht="14.1" customHeight="1" x14ac:dyDescent="0.3">
      <c r="A23" s="32"/>
      <c r="B23" s="31"/>
      <c r="C23" s="232" t="s">
        <v>138</v>
      </c>
      <c r="D23" s="231"/>
      <c r="E23" s="233" t="s">
        <v>154</v>
      </c>
      <c r="F23" s="22">
        <v>655590</v>
      </c>
      <c r="G23" s="22">
        <v>0</v>
      </c>
      <c r="H23" s="22">
        <v>821863</v>
      </c>
      <c r="I23" s="22">
        <f t="shared" si="0"/>
        <v>821863</v>
      </c>
      <c r="J23" s="22">
        <v>806514</v>
      </c>
    </row>
    <row r="24" spans="1:14" ht="14.1" customHeight="1" x14ac:dyDescent="0.3">
      <c r="A24" s="32"/>
      <c r="B24" s="31"/>
      <c r="C24" s="232" t="s">
        <v>237</v>
      </c>
      <c r="E24" s="233" t="s">
        <v>154</v>
      </c>
      <c r="F24" s="22">
        <v>609927</v>
      </c>
      <c r="G24" s="22">
        <v>743642</v>
      </c>
      <c r="H24" s="22">
        <v>78221</v>
      </c>
      <c r="I24" s="22">
        <f t="shared" si="0"/>
        <v>821863</v>
      </c>
      <c r="J24" s="22">
        <v>806514</v>
      </c>
    </row>
    <row r="25" spans="1:14" ht="14.1" customHeight="1" x14ac:dyDescent="0.3">
      <c r="A25" s="32"/>
      <c r="B25" s="31"/>
      <c r="C25" s="232" t="s">
        <v>140</v>
      </c>
      <c r="D25" s="231"/>
      <c r="E25" s="233" t="s">
        <v>155</v>
      </c>
      <c r="F25" s="22">
        <v>75000</v>
      </c>
      <c r="G25" s="22">
        <v>0</v>
      </c>
      <c r="H25" s="22">
        <v>85000</v>
      </c>
      <c r="I25" s="22">
        <f t="shared" si="0"/>
        <v>85000</v>
      </c>
      <c r="J25" s="22">
        <v>80000</v>
      </c>
    </row>
    <row r="26" spans="1:14" ht="14.1" customHeight="1" x14ac:dyDescent="0.3">
      <c r="A26" s="32"/>
      <c r="B26" s="33" t="s">
        <v>60</v>
      </c>
      <c r="C26" s="33"/>
      <c r="D26" s="34"/>
      <c r="E26" s="52" t="s">
        <v>156</v>
      </c>
      <c r="F26" s="367">
        <f>SUM(F27:F31)</f>
        <v>1658532</v>
      </c>
      <c r="G26" s="367">
        <f t="shared" ref="G26" si="1">SUM(G27:G30)</f>
        <v>597689.76</v>
      </c>
      <c r="H26" s="367">
        <f>SUM(H27:H30)</f>
        <v>714214.24</v>
      </c>
      <c r="I26" s="367">
        <f t="shared" si="0"/>
        <v>1311904</v>
      </c>
      <c r="J26" s="367">
        <f>SUM(J27:J32)</f>
        <v>1385879</v>
      </c>
    </row>
    <row r="27" spans="1:14" ht="14.1" customHeight="1" x14ac:dyDescent="0.3">
      <c r="A27" s="32"/>
      <c r="B27" s="31"/>
      <c r="C27" s="81" t="s">
        <v>141</v>
      </c>
      <c r="D27" s="75"/>
      <c r="E27" s="52" t="s">
        <v>157</v>
      </c>
      <c r="F27" s="22">
        <v>901287.54</v>
      </c>
      <c r="G27" s="22">
        <v>539984.16</v>
      </c>
      <c r="H27" s="22">
        <v>643533.84</v>
      </c>
      <c r="I27" s="14">
        <f t="shared" si="0"/>
        <v>1183518</v>
      </c>
      <c r="J27" s="14">
        <v>1161388</v>
      </c>
    </row>
    <row r="28" spans="1:14" ht="14.1" customHeight="1" x14ac:dyDescent="0.3">
      <c r="A28" s="32"/>
      <c r="B28" s="31"/>
      <c r="C28" s="81" t="s">
        <v>142</v>
      </c>
      <c r="D28" s="75"/>
      <c r="E28" s="52" t="s">
        <v>158</v>
      </c>
      <c r="F28" s="22">
        <v>17900</v>
      </c>
      <c r="G28" s="22">
        <v>9000</v>
      </c>
      <c r="H28" s="22">
        <v>11400</v>
      </c>
      <c r="I28" s="14">
        <f t="shared" si="0"/>
        <v>20400</v>
      </c>
      <c r="J28" s="14">
        <v>19200</v>
      </c>
    </row>
    <row r="29" spans="1:14" ht="14.1" customHeight="1" x14ac:dyDescent="0.3">
      <c r="A29" s="32"/>
      <c r="B29" s="31"/>
      <c r="C29" s="81" t="s">
        <v>143</v>
      </c>
      <c r="D29" s="75"/>
      <c r="E29" s="52" t="s">
        <v>162</v>
      </c>
      <c r="F29" s="22">
        <v>75351.83</v>
      </c>
      <c r="G29" s="22">
        <v>39837.9</v>
      </c>
      <c r="H29" s="22">
        <v>48089.1</v>
      </c>
      <c r="I29" s="14">
        <f t="shared" si="0"/>
        <v>87927</v>
      </c>
      <c r="J29" s="14">
        <v>106091</v>
      </c>
      <c r="N29" s="415" t="s">
        <v>485</v>
      </c>
    </row>
    <row r="30" spans="1:14" ht="14.1" customHeight="1" x14ac:dyDescent="0.3">
      <c r="A30" s="32"/>
      <c r="B30" s="31"/>
      <c r="C30" s="81" t="s">
        <v>144</v>
      </c>
      <c r="D30" s="75"/>
      <c r="E30" s="52" t="s">
        <v>159</v>
      </c>
      <c r="F30" s="22">
        <v>17585.82</v>
      </c>
      <c r="G30" s="22">
        <v>8867.7000000000007</v>
      </c>
      <c r="H30" s="22">
        <v>11191.3</v>
      </c>
      <c r="I30" s="14">
        <f t="shared" si="0"/>
        <v>20059</v>
      </c>
      <c r="J30" s="14">
        <v>19200</v>
      </c>
    </row>
    <row r="31" spans="1:14" ht="14.1" customHeight="1" x14ac:dyDescent="0.3">
      <c r="A31" s="32"/>
      <c r="B31" s="90" t="s">
        <v>6</v>
      </c>
      <c r="C31" s="89"/>
      <c r="E31" s="52" t="s">
        <v>163</v>
      </c>
      <c r="F31" s="14">
        <v>646406.81000000006</v>
      </c>
      <c r="G31" s="14">
        <v>0</v>
      </c>
      <c r="H31" s="14">
        <v>0</v>
      </c>
      <c r="I31" s="14">
        <v>0</v>
      </c>
      <c r="J31" s="14">
        <v>0</v>
      </c>
    </row>
    <row r="32" spans="1:14" ht="14.1" customHeight="1" x14ac:dyDescent="0.3">
      <c r="A32" s="32"/>
      <c r="B32" s="33"/>
      <c r="C32" s="170" t="s">
        <v>6</v>
      </c>
      <c r="D32" s="171"/>
      <c r="E32" s="52" t="s">
        <v>159</v>
      </c>
      <c r="F32" s="366">
        <f>SUM(F33:F34)</f>
        <v>75000</v>
      </c>
      <c r="G32" s="366" t="s">
        <v>54</v>
      </c>
      <c r="H32" s="366">
        <f t="shared" ref="H32:J32" si="2">SUM(H33:H34)</f>
        <v>85000</v>
      </c>
      <c r="I32" s="366">
        <f t="shared" si="2"/>
        <v>85000</v>
      </c>
      <c r="J32" s="366">
        <f t="shared" si="2"/>
        <v>80000</v>
      </c>
    </row>
    <row r="33" spans="1:10" ht="14.1" customHeight="1" x14ac:dyDescent="0.3">
      <c r="A33" s="32"/>
      <c r="B33" s="33"/>
      <c r="D33" s="33" t="s">
        <v>238</v>
      </c>
      <c r="E33" s="234"/>
      <c r="F33" s="22">
        <v>75000</v>
      </c>
      <c r="G33" s="22">
        <v>0</v>
      </c>
      <c r="H33" s="22">
        <v>85000</v>
      </c>
      <c r="I33" s="22">
        <f>SUM(H33)</f>
        <v>85000</v>
      </c>
      <c r="J33" s="22">
        <v>80000</v>
      </c>
    </row>
    <row r="34" spans="1:10" ht="14.1" customHeight="1" x14ac:dyDescent="0.3">
      <c r="A34" s="32"/>
      <c r="B34" s="33"/>
      <c r="D34" s="74" t="s">
        <v>312</v>
      </c>
      <c r="E34" s="234"/>
      <c r="F34" s="22">
        <v>0</v>
      </c>
      <c r="G34" s="22">
        <v>0</v>
      </c>
      <c r="H34" s="22">
        <v>0</v>
      </c>
      <c r="I34" s="22">
        <f>SUM(G34:H34)</f>
        <v>0</v>
      </c>
      <c r="J34" s="22">
        <v>0</v>
      </c>
    </row>
    <row r="35" spans="1:10" ht="14.1" customHeight="1" x14ac:dyDescent="0.3">
      <c r="A35" s="189"/>
      <c r="B35" s="585" t="s">
        <v>87</v>
      </c>
      <c r="C35" s="585"/>
      <c r="D35" s="586"/>
      <c r="E35" s="30"/>
      <c r="F35" s="190">
        <f>SUM(F15,F16,F17,F26,F32)</f>
        <v>12505628</v>
      </c>
      <c r="G35" s="190">
        <f>SUM(G15,G16,G17,G26,G33)</f>
        <v>6862699.7599999998</v>
      </c>
      <c r="H35" s="190">
        <f>SUM(H15,H16,H17,H26,H32)</f>
        <v>8273526.2400000002</v>
      </c>
      <c r="I35" s="190">
        <f>SUM(I15,I16,I17,I26,I32)</f>
        <v>15136226</v>
      </c>
      <c r="J35" s="190">
        <f>SUM(J15,J17,J18,J19,J20,J23,J24,J25,J27,J28,J29,J30,J33)</f>
        <v>14875075</v>
      </c>
    </row>
    <row r="36" spans="1:10" s="20" customFormat="1" ht="14.1" customHeight="1" x14ac:dyDescent="0.3">
      <c r="A36" s="33"/>
      <c r="B36" s="172"/>
      <c r="C36" s="172"/>
      <c r="D36" s="172"/>
      <c r="E36" s="174"/>
      <c r="F36" s="58"/>
      <c r="G36" s="58"/>
      <c r="H36" s="58"/>
      <c r="I36" s="58"/>
      <c r="J36" s="58"/>
    </row>
    <row r="37" spans="1:10" s="20" customFormat="1" ht="14.1" customHeight="1" x14ac:dyDescent="0.3">
      <c r="A37" s="33"/>
      <c r="B37" s="172"/>
      <c r="C37" s="172"/>
      <c r="D37" s="172"/>
      <c r="E37" s="174"/>
      <c r="F37" s="58"/>
      <c r="G37" s="58"/>
      <c r="H37" s="58"/>
      <c r="I37" s="58"/>
    </row>
    <row r="38" spans="1:10" s="20" customFormat="1" ht="14.1" customHeight="1" x14ac:dyDescent="0.3">
      <c r="A38" s="33"/>
      <c r="B38" s="444"/>
      <c r="C38" s="444"/>
      <c r="D38" s="444"/>
      <c r="E38" s="443"/>
      <c r="F38" s="58" t="s">
        <v>54</v>
      </c>
      <c r="G38" s="58"/>
      <c r="H38" s="58"/>
      <c r="I38" s="58"/>
    </row>
    <row r="39" spans="1:10" s="20" customFormat="1" ht="14.1" customHeight="1" x14ac:dyDescent="0.3">
      <c r="A39" s="33"/>
      <c r="B39" s="444"/>
      <c r="C39" s="444"/>
      <c r="D39" s="444"/>
      <c r="E39" s="443"/>
      <c r="F39" s="58"/>
      <c r="G39" s="58"/>
      <c r="H39" s="58"/>
      <c r="I39" s="58"/>
    </row>
    <row r="40" spans="1:10" s="20" customFormat="1" ht="14.1" customHeight="1" x14ac:dyDescent="0.3">
      <c r="A40" s="33"/>
      <c r="B40" s="444"/>
      <c r="C40" s="444"/>
      <c r="D40" s="444"/>
      <c r="E40" s="443"/>
      <c r="F40" s="58"/>
      <c r="G40" s="58"/>
      <c r="H40" s="58"/>
      <c r="I40" s="58"/>
    </row>
    <row r="41" spans="1:10" s="20" customFormat="1" ht="14.1" customHeight="1" x14ac:dyDescent="0.3">
      <c r="A41" s="33"/>
      <c r="B41" s="265"/>
      <c r="C41" s="265"/>
      <c r="D41" s="265"/>
      <c r="E41" s="272"/>
      <c r="F41" s="58"/>
      <c r="G41" s="58"/>
      <c r="H41" s="58"/>
      <c r="I41" s="58"/>
      <c r="J41" s="58"/>
    </row>
    <row r="42" spans="1:10" s="20" customFormat="1" ht="3.6" customHeight="1" x14ac:dyDescent="0.3">
      <c r="A42" s="33"/>
      <c r="B42" s="265"/>
      <c r="C42" s="265"/>
      <c r="D42" s="265"/>
      <c r="E42" s="272"/>
      <c r="F42" s="58"/>
      <c r="G42" s="58"/>
      <c r="H42" s="58"/>
      <c r="I42" s="58"/>
      <c r="J42" s="58"/>
    </row>
    <row r="43" spans="1:10" s="20" customFormat="1" ht="13.2" customHeight="1" x14ac:dyDescent="0.3">
      <c r="A43" s="590" t="s">
        <v>557</v>
      </c>
      <c r="B43" s="590"/>
      <c r="C43" s="590"/>
      <c r="D43" s="590"/>
      <c r="E43" s="174"/>
      <c r="F43" s="58"/>
      <c r="G43" s="58"/>
      <c r="H43" s="58"/>
      <c r="I43" s="58"/>
      <c r="J43" s="211" t="s">
        <v>227</v>
      </c>
    </row>
    <row r="44" spans="1:10" ht="13.2" customHeight="1" x14ac:dyDescent="0.3">
      <c r="A44" s="41"/>
      <c r="B44" s="29"/>
      <c r="C44" s="29"/>
      <c r="D44" s="42"/>
      <c r="E44" s="277"/>
      <c r="F44" s="273"/>
      <c r="G44" s="597" t="s">
        <v>20</v>
      </c>
      <c r="H44" s="597"/>
      <c r="I44" s="597"/>
      <c r="J44" s="598" t="s">
        <v>25</v>
      </c>
    </row>
    <row r="45" spans="1:10" ht="13.2" customHeight="1" x14ac:dyDescent="0.3">
      <c r="A45" s="275"/>
      <c r="B45" s="272"/>
      <c r="C45" s="272"/>
      <c r="D45" s="276"/>
      <c r="E45" s="600" t="s">
        <v>17</v>
      </c>
      <c r="F45" s="274" t="s">
        <v>18</v>
      </c>
      <c r="G45" s="274" t="s">
        <v>21</v>
      </c>
      <c r="H45" s="274" t="s">
        <v>22</v>
      </c>
      <c r="I45" s="601" t="s">
        <v>23</v>
      </c>
      <c r="J45" s="599"/>
    </row>
    <row r="46" spans="1:10" ht="13.2" customHeight="1" x14ac:dyDescent="0.3">
      <c r="A46" s="603" t="s">
        <v>1</v>
      </c>
      <c r="B46" s="561"/>
      <c r="C46" s="561"/>
      <c r="D46" s="604"/>
      <c r="E46" s="600"/>
      <c r="F46" s="274" t="s">
        <v>19</v>
      </c>
      <c r="G46" s="274" t="s">
        <v>19</v>
      </c>
      <c r="H46" s="274" t="s">
        <v>24</v>
      </c>
      <c r="I46" s="602"/>
      <c r="J46" s="274" t="s">
        <v>26</v>
      </c>
    </row>
    <row r="47" spans="1:10" ht="13.2" customHeight="1" x14ac:dyDescent="0.3">
      <c r="A47" s="594">
        <v>1</v>
      </c>
      <c r="B47" s="595"/>
      <c r="C47" s="595"/>
      <c r="D47" s="596"/>
      <c r="E47" s="30">
        <v>2</v>
      </c>
      <c r="F47" s="88">
        <v>3</v>
      </c>
      <c r="G47" s="88">
        <v>4</v>
      </c>
      <c r="H47" s="88">
        <v>5</v>
      </c>
      <c r="I47" s="249">
        <v>6</v>
      </c>
      <c r="J47" s="88">
        <v>7</v>
      </c>
    </row>
    <row r="48" spans="1:10" ht="12.45" customHeight="1" x14ac:dyDescent="0.3">
      <c r="A48" s="191" t="s">
        <v>7</v>
      </c>
      <c r="B48" s="46"/>
      <c r="C48" s="46"/>
      <c r="D48" s="46"/>
      <c r="E48" s="175"/>
      <c r="F48" s="16"/>
      <c r="G48" s="16"/>
      <c r="H48" s="16"/>
      <c r="I48" s="16"/>
      <c r="J48" s="16"/>
    </row>
    <row r="49" spans="1:12" ht="12.45" customHeight="1" x14ac:dyDescent="0.3">
      <c r="A49" s="38"/>
      <c r="B49" s="548" t="s">
        <v>8</v>
      </c>
      <c r="C49" s="549"/>
      <c r="D49" s="556"/>
      <c r="E49" s="52" t="s">
        <v>122</v>
      </c>
      <c r="F49" s="14"/>
      <c r="G49" s="14"/>
      <c r="H49" s="14"/>
      <c r="I49" s="14"/>
      <c r="J49" s="14"/>
    </row>
    <row r="50" spans="1:12" ht="12.45" customHeight="1" x14ac:dyDescent="0.3">
      <c r="A50" s="38"/>
      <c r="B50" s="91"/>
      <c r="C50" s="548" t="s">
        <v>8</v>
      </c>
      <c r="D50" s="556"/>
      <c r="E50" s="52" t="s">
        <v>115</v>
      </c>
      <c r="F50" s="14">
        <v>156298</v>
      </c>
      <c r="G50" s="14">
        <v>76954.41</v>
      </c>
      <c r="H50" s="14">
        <v>323045.59000000003</v>
      </c>
      <c r="I50" s="14">
        <f>SUM(G50:H50)</f>
        <v>400000</v>
      </c>
      <c r="J50" s="14">
        <v>500000</v>
      </c>
    </row>
    <row r="51" spans="1:12" ht="12.45" customHeight="1" x14ac:dyDescent="0.3">
      <c r="A51" s="38"/>
      <c r="B51" s="548" t="s">
        <v>9</v>
      </c>
      <c r="C51" s="549"/>
      <c r="D51" s="556"/>
      <c r="E51" s="52" t="s">
        <v>123</v>
      </c>
      <c r="F51" s="14"/>
      <c r="G51" s="14"/>
      <c r="H51" s="14"/>
      <c r="I51" s="14"/>
      <c r="J51" s="14"/>
    </row>
    <row r="52" spans="1:12" ht="12.45" customHeight="1" x14ac:dyDescent="0.3">
      <c r="A52" s="38"/>
      <c r="B52" s="67"/>
      <c r="C52" s="548" t="s">
        <v>50</v>
      </c>
      <c r="D52" s="556"/>
      <c r="E52" s="424" t="s">
        <v>486</v>
      </c>
      <c r="F52" s="14">
        <v>1914449.07</v>
      </c>
      <c r="G52" s="14">
        <v>1035009.29</v>
      </c>
      <c r="H52" s="14">
        <v>864990.71</v>
      </c>
      <c r="I52" s="14">
        <f>SUM(G52:H52)</f>
        <v>1900000</v>
      </c>
      <c r="J52" s="14">
        <v>2900000</v>
      </c>
    </row>
    <row r="53" spans="1:12" ht="12.45" customHeight="1" x14ac:dyDescent="0.3">
      <c r="A53" s="38"/>
      <c r="B53" s="548" t="s">
        <v>10</v>
      </c>
      <c r="C53" s="549"/>
      <c r="D53" s="556"/>
      <c r="E53" s="52" t="s">
        <v>124</v>
      </c>
      <c r="F53" s="14"/>
      <c r="G53" s="14"/>
      <c r="H53" s="14"/>
      <c r="I53" s="14"/>
      <c r="J53" s="14"/>
    </row>
    <row r="54" spans="1:12" ht="12.45" customHeight="1" x14ac:dyDescent="0.3">
      <c r="A54" s="38"/>
      <c r="B54" s="67"/>
      <c r="C54" s="548" t="s">
        <v>35</v>
      </c>
      <c r="D54" s="556"/>
      <c r="E54" s="52" t="s">
        <v>117</v>
      </c>
      <c r="F54" s="14">
        <v>37255.599999999999</v>
      </c>
      <c r="G54" s="14">
        <v>11561.25</v>
      </c>
      <c r="H54" s="14">
        <v>38438.75</v>
      </c>
      <c r="I54" s="14">
        <f>SUM(G54:H54)</f>
        <v>50000</v>
      </c>
      <c r="J54" s="14">
        <v>60000</v>
      </c>
    </row>
    <row r="55" spans="1:12" ht="12.45" customHeight="1" x14ac:dyDescent="0.3">
      <c r="A55" s="38"/>
      <c r="B55" s="156"/>
      <c r="C55" s="156" t="s">
        <v>214</v>
      </c>
      <c r="D55" s="155"/>
      <c r="E55" s="234" t="s">
        <v>118</v>
      </c>
      <c r="F55" s="14">
        <v>98464</v>
      </c>
      <c r="G55" s="14">
        <v>97020</v>
      </c>
      <c r="H55" s="14">
        <v>152980</v>
      </c>
      <c r="I55" s="14">
        <f>SUM(G55:H55)</f>
        <v>250000</v>
      </c>
      <c r="J55" s="14">
        <v>100000</v>
      </c>
    </row>
    <row r="56" spans="1:12" ht="12.45" customHeight="1" x14ac:dyDescent="0.3">
      <c r="A56" s="38"/>
      <c r="B56" s="548" t="s">
        <v>73</v>
      </c>
      <c r="C56" s="549"/>
      <c r="D56" s="556"/>
      <c r="E56" s="52" t="s">
        <v>126</v>
      </c>
      <c r="F56" s="14"/>
      <c r="G56" s="14"/>
      <c r="H56" s="14"/>
      <c r="I56" s="14"/>
      <c r="J56" s="14"/>
      <c r="L56" s="39" t="s">
        <v>54</v>
      </c>
    </row>
    <row r="57" spans="1:12" ht="12.45" customHeight="1" x14ac:dyDescent="0.3">
      <c r="A57" s="38"/>
      <c r="B57" s="67"/>
      <c r="C57" s="548" t="s">
        <v>99</v>
      </c>
      <c r="D57" s="556"/>
      <c r="E57" s="52" t="s">
        <v>120</v>
      </c>
      <c r="F57" s="14">
        <v>121715.14</v>
      </c>
      <c r="G57" s="14">
        <v>69038.210000000006</v>
      </c>
      <c r="H57" s="14">
        <v>180961.79</v>
      </c>
      <c r="I57" s="14">
        <f>SUM(G57:H57)</f>
        <v>250000</v>
      </c>
      <c r="J57" s="14">
        <v>300000</v>
      </c>
    </row>
    <row r="58" spans="1:12" s="423" customFormat="1" ht="12.45" customHeight="1" x14ac:dyDescent="0.3">
      <c r="A58" s="38"/>
      <c r="B58" s="468"/>
      <c r="C58" s="468" t="s">
        <v>330</v>
      </c>
      <c r="D58" s="470"/>
      <c r="E58" s="424" t="s">
        <v>121</v>
      </c>
      <c r="F58" s="14">
        <v>0</v>
      </c>
      <c r="G58" s="14">
        <v>0</v>
      </c>
      <c r="H58" s="14">
        <v>0</v>
      </c>
      <c r="I58" s="14">
        <v>0</v>
      </c>
      <c r="J58" s="14">
        <v>25000</v>
      </c>
    </row>
    <row r="59" spans="1:12" s="423" customFormat="1" ht="12.45" customHeight="1" x14ac:dyDescent="0.3">
      <c r="A59" s="38"/>
      <c r="B59" s="482" t="s">
        <v>524</v>
      </c>
      <c r="C59" s="482"/>
      <c r="D59" s="483"/>
      <c r="E59" s="424" t="s">
        <v>525</v>
      </c>
      <c r="F59" s="14"/>
      <c r="G59" s="14"/>
      <c r="H59" s="14"/>
      <c r="I59" s="14"/>
      <c r="J59" s="14"/>
    </row>
    <row r="60" spans="1:12" s="423" customFormat="1" ht="12.45" customHeight="1" x14ac:dyDescent="0.3">
      <c r="A60" s="38"/>
      <c r="B60" s="482"/>
      <c r="C60" s="482" t="s">
        <v>519</v>
      </c>
      <c r="D60" s="483"/>
      <c r="E60" s="424" t="s">
        <v>525</v>
      </c>
      <c r="F60" s="14">
        <v>0</v>
      </c>
      <c r="G60" s="14">
        <v>0</v>
      </c>
      <c r="H60" s="14">
        <v>0</v>
      </c>
      <c r="I60" s="14">
        <v>0</v>
      </c>
      <c r="J60" s="14">
        <v>30000</v>
      </c>
    </row>
    <row r="61" spans="1:12" ht="12.45" customHeight="1" x14ac:dyDescent="0.3">
      <c r="A61" s="11"/>
      <c r="B61" s="565" t="s">
        <v>58</v>
      </c>
      <c r="C61" s="555"/>
      <c r="D61" s="556"/>
      <c r="E61" s="52" t="s">
        <v>164</v>
      </c>
      <c r="F61" s="14"/>
      <c r="G61" s="14"/>
      <c r="H61" s="14"/>
      <c r="I61" s="14"/>
      <c r="J61" s="14"/>
    </row>
    <row r="62" spans="1:12" ht="12.45" customHeight="1" x14ac:dyDescent="0.3">
      <c r="A62" s="11"/>
      <c r="B62" s="69"/>
      <c r="C62" s="565" t="s">
        <v>102</v>
      </c>
      <c r="D62" s="556"/>
      <c r="E62" s="52" t="s">
        <v>385</v>
      </c>
      <c r="F62" s="14">
        <v>1234922.75</v>
      </c>
      <c r="G62" s="14">
        <v>506468.8</v>
      </c>
      <c r="H62" s="14">
        <v>393531.2</v>
      </c>
      <c r="I62" s="14">
        <f>SUM(G62:H62)</f>
        <v>900000</v>
      </c>
      <c r="J62" s="14">
        <v>1900000</v>
      </c>
    </row>
    <row r="63" spans="1:12" ht="12.45" customHeight="1" x14ac:dyDescent="0.3">
      <c r="A63" s="11"/>
      <c r="B63" s="548" t="s">
        <v>13</v>
      </c>
      <c r="C63" s="548"/>
      <c r="D63" s="564"/>
      <c r="E63" s="52" t="s">
        <v>168</v>
      </c>
      <c r="F63" s="14"/>
      <c r="G63" s="14"/>
      <c r="H63" s="14"/>
      <c r="I63" s="14"/>
      <c r="J63" s="14"/>
    </row>
    <row r="64" spans="1:12" ht="12.45" customHeight="1" x14ac:dyDescent="0.3">
      <c r="A64" s="11"/>
      <c r="B64" s="67"/>
      <c r="C64" s="605" t="s">
        <v>103</v>
      </c>
      <c r="D64" s="568"/>
      <c r="E64" s="52" t="s">
        <v>169</v>
      </c>
      <c r="F64" s="14">
        <v>8000</v>
      </c>
      <c r="G64" s="14">
        <v>3000</v>
      </c>
      <c r="H64" s="14">
        <v>7000</v>
      </c>
      <c r="I64" s="14">
        <f>SUM(G64:H64)</f>
        <v>10000</v>
      </c>
      <c r="J64" s="14">
        <v>20000</v>
      </c>
    </row>
    <row r="65" spans="1:13" ht="12.45" customHeight="1" x14ac:dyDescent="0.3">
      <c r="A65" s="11"/>
      <c r="B65" s="156"/>
      <c r="C65" s="238" t="s">
        <v>104</v>
      </c>
      <c r="D65" s="236"/>
      <c r="E65" s="52" t="s">
        <v>170</v>
      </c>
      <c r="F65" s="14">
        <v>106667</v>
      </c>
      <c r="G65" s="14">
        <v>25635</v>
      </c>
      <c r="H65" s="14">
        <v>74365</v>
      </c>
      <c r="I65" s="14">
        <f>SUM(G65:H65)</f>
        <v>100000</v>
      </c>
      <c r="J65" s="14">
        <v>100000</v>
      </c>
    </row>
    <row r="66" spans="1:13" ht="12.45" customHeight="1" x14ac:dyDescent="0.3">
      <c r="A66" s="11"/>
      <c r="B66" s="569" t="s">
        <v>88</v>
      </c>
      <c r="C66" s="569"/>
      <c r="D66" s="570"/>
      <c r="E66" s="50"/>
      <c r="F66" s="17">
        <f>SUM(F50:F65)</f>
        <v>3677771.56</v>
      </c>
      <c r="G66" s="17">
        <f>SUM(G50:G65)</f>
        <v>1824686.96</v>
      </c>
      <c r="H66" s="17">
        <f>SUM(H50:H65)</f>
        <v>2035313.04</v>
      </c>
      <c r="I66" s="17">
        <f>SUM(I50:I65)</f>
        <v>3860000</v>
      </c>
      <c r="J66" s="17">
        <f>SUM(J50:J65)</f>
        <v>5935000</v>
      </c>
    </row>
    <row r="67" spans="1:13" ht="12.45" customHeight="1" x14ac:dyDescent="0.3">
      <c r="A67" s="571" t="s">
        <v>15</v>
      </c>
      <c r="B67" s="569"/>
      <c r="C67" s="569"/>
      <c r="D67" s="570"/>
      <c r="E67" s="50"/>
      <c r="F67" s="17"/>
      <c r="G67" s="17"/>
      <c r="H67" s="17"/>
      <c r="I67" s="17"/>
      <c r="J67" s="17"/>
    </row>
    <row r="68" spans="1:13" ht="12.45" customHeight="1" x14ac:dyDescent="0.3">
      <c r="A68" s="38"/>
      <c r="B68" s="549" t="s">
        <v>86</v>
      </c>
      <c r="C68" s="549"/>
      <c r="D68" s="556"/>
      <c r="E68" s="52" t="s">
        <v>182</v>
      </c>
      <c r="F68" s="14"/>
      <c r="G68" s="14"/>
      <c r="H68" s="14"/>
      <c r="I68" s="14"/>
      <c r="J68" s="14"/>
    </row>
    <row r="69" spans="1:13" ht="12.45" customHeight="1" x14ac:dyDescent="0.3">
      <c r="A69" s="38"/>
      <c r="B69" s="385"/>
      <c r="C69" s="385" t="s">
        <v>430</v>
      </c>
      <c r="D69" s="385"/>
      <c r="E69" s="424" t="s">
        <v>297</v>
      </c>
      <c r="F69" s="14">
        <v>0</v>
      </c>
      <c r="G69" s="14">
        <v>60000</v>
      </c>
      <c r="H69" s="14">
        <v>0</v>
      </c>
      <c r="I69" s="14">
        <f t="shared" ref="I69:I79" si="3">SUM(G69:H69)</f>
        <v>60000</v>
      </c>
      <c r="J69" s="14">
        <v>60000</v>
      </c>
      <c r="M69" s="415" t="s">
        <v>54</v>
      </c>
    </row>
    <row r="70" spans="1:13" s="423" customFormat="1" ht="12.45" customHeight="1" x14ac:dyDescent="0.3">
      <c r="A70" s="38"/>
      <c r="B70" s="433"/>
      <c r="C70" s="433" t="s">
        <v>40</v>
      </c>
      <c r="D70" s="433"/>
      <c r="E70" s="424" t="s">
        <v>532</v>
      </c>
      <c r="F70" s="14">
        <v>0</v>
      </c>
      <c r="G70" s="14">
        <v>19697</v>
      </c>
      <c r="H70" s="14">
        <v>303</v>
      </c>
      <c r="I70" s="14">
        <f>SUM(G70:H70)</f>
        <v>20000</v>
      </c>
      <c r="J70" s="14">
        <v>20000</v>
      </c>
    </row>
    <row r="71" spans="1:13" s="423" customFormat="1" ht="12.45" customHeight="1" x14ac:dyDescent="0.3">
      <c r="A71" s="38"/>
      <c r="C71" s="468" t="s">
        <v>493</v>
      </c>
      <c r="D71" s="470"/>
      <c r="E71" s="424" t="s">
        <v>533</v>
      </c>
      <c r="F71" s="14">
        <v>0</v>
      </c>
      <c r="G71" s="14">
        <v>0</v>
      </c>
      <c r="H71" s="14">
        <v>0</v>
      </c>
      <c r="I71" s="14">
        <f>SUM(G71:H71)</f>
        <v>0</v>
      </c>
      <c r="J71" s="14">
        <v>25000</v>
      </c>
    </row>
    <row r="72" spans="1:13" ht="12.45" customHeight="1" x14ac:dyDescent="0.3">
      <c r="A72" s="38"/>
      <c r="B72" s="170" t="s">
        <v>217</v>
      </c>
      <c r="C72" s="167"/>
      <c r="E72" s="52" t="s">
        <v>190</v>
      </c>
      <c r="F72" s="14">
        <v>0</v>
      </c>
      <c r="G72" s="14">
        <v>0</v>
      </c>
      <c r="H72" s="14">
        <v>0</v>
      </c>
      <c r="I72" s="14">
        <f t="shared" si="3"/>
        <v>0</v>
      </c>
      <c r="J72" s="14">
        <v>0</v>
      </c>
    </row>
    <row r="73" spans="1:13" ht="12.45" customHeight="1" x14ac:dyDescent="0.3">
      <c r="A73" s="38"/>
      <c r="B73" s="154"/>
      <c r="C73" s="468" t="s">
        <v>491</v>
      </c>
      <c r="D73" s="155"/>
      <c r="E73" s="52" t="s">
        <v>295</v>
      </c>
      <c r="F73" s="14">
        <v>0</v>
      </c>
      <c r="G73" s="14">
        <v>0</v>
      </c>
      <c r="H73" s="14">
        <v>0</v>
      </c>
      <c r="I73" s="14">
        <f t="shared" si="3"/>
        <v>0</v>
      </c>
      <c r="J73" s="14">
        <v>50000</v>
      </c>
    </row>
    <row r="74" spans="1:13" ht="12.45" customHeight="1" x14ac:dyDescent="0.3">
      <c r="A74" s="38"/>
      <c r="B74" s="412"/>
      <c r="C74" s="411" t="s">
        <v>432</v>
      </c>
      <c r="D74" s="413"/>
      <c r="E74" s="424" t="s">
        <v>190</v>
      </c>
      <c r="F74" s="14">
        <v>0</v>
      </c>
      <c r="G74" s="14">
        <v>10000</v>
      </c>
      <c r="H74" s="14">
        <v>0</v>
      </c>
      <c r="I74" s="14">
        <f>SUM(G74:H74)</f>
        <v>10000</v>
      </c>
      <c r="J74" s="14">
        <v>0</v>
      </c>
    </row>
    <row r="75" spans="1:13" ht="12.45" customHeight="1" x14ac:dyDescent="0.3">
      <c r="A75" s="38"/>
      <c r="B75" s="91" t="s">
        <v>186</v>
      </c>
      <c r="D75" s="89"/>
      <c r="E75" s="52" t="s">
        <v>187</v>
      </c>
      <c r="F75" s="14">
        <v>0</v>
      </c>
      <c r="G75" s="14">
        <v>0</v>
      </c>
      <c r="H75" s="14">
        <v>0</v>
      </c>
      <c r="I75" s="14">
        <f t="shared" si="3"/>
        <v>0</v>
      </c>
      <c r="J75" s="14">
        <v>0</v>
      </c>
    </row>
    <row r="76" spans="1:13" ht="12.45" customHeight="1" x14ac:dyDescent="0.3">
      <c r="A76" s="38"/>
      <c r="B76" s="156" t="s">
        <v>213</v>
      </c>
      <c r="C76" s="156"/>
      <c r="D76" s="155"/>
      <c r="E76" s="52" t="s">
        <v>185</v>
      </c>
      <c r="F76" s="14">
        <v>0</v>
      </c>
      <c r="G76" s="14">
        <v>0</v>
      </c>
      <c r="H76" s="14">
        <v>0</v>
      </c>
      <c r="I76" s="14">
        <f t="shared" si="3"/>
        <v>0</v>
      </c>
      <c r="J76" s="14">
        <v>0</v>
      </c>
    </row>
    <row r="77" spans="1:13" ht="12.45" customHeight="1" x14ac:dyDescent="0.3">
      <c r="A77" s="38"/>
      <c r="C77" s="301" t="s">
        <v>328</v>
      </c>
      <c r="D77" s="303"/>
      <c r="E77" s="52" t="s">
        <v>372</v>
      </c>
      <c r="F77" s="14">
        <v>280000</v>
      </c>
      <c r="G77" s="14">
        <v>0</v>
      </c>
      <c r="H77" s="14">
        <v>0</v>
      </c>
      <c r="I77" s="14">
        <v>0</v>
      </c>
      <c r="J77" s="14">
        <v>0</v>
      </c>
    </row>
    <row r="78" spans="1:13" ht="12.45" customHeight="1" x14ac:dyDescent="0.3">
      <c r="A78" s="38"/>
      <c r="C78" s="350" t="s">
        <v>365</v>
      </c>
      <c r="D78" s="351"/>
      <c r="E78" s="52" t="s">
        <v>373</v>
      </c>
      <c r="F78" s="14">
        <v>17800</v>
      </c>
      <c r="G78" s="14">
        <v>0</v>
      </c>
      <c r="H78" s="14">
        <v>0</v>
      </c>
      <c r="I78" s="14">
        <f t="shared" si="3"/>
        <v>0</v>
      </c>
      <c r="J78" s="14">
        <v>0</v>
      </c>
    </row>
    <row r="79" spans="1:13" ht="12.45" customHeight="1" x14ac:dyDescent="0.3">
      <c r="A79" s="38"/>
      <c r="C79" s="350" t="s">
        <v>366</v>
      </c>
      <c r="D79" s="351"/>
      <c r="E79" s="52" t="s">
        <v>369</v>
      </c>
      <c r="F79" s="14">
        <v>0</v>
      </c>
      <c r="G79" s="14">
        <v>0</v>
      </c>
      <c r="H79" s="14">
        <v>30000</v>
      </c>
      <c r="I79" s="14">
        <f t="shared" si="3"/>
        <v>30000</v>
      </c>
      <c r="J79" s="14">
        <v>0</v>
      </c>
    </row>
    <row r="80" spans="1:13" ht="12.45" customHeight="1" x14ac:dyDescent="0.3">
      <c r="A80" s="38"/>
      <c r="C80" s="411" t="s">
        <v>431</v>
      </c>
      <c r="D80" s="413"/>
      <c r="E80" s="424" t="s">
        <v>367</v>
      </c>
      <c r="F80" s="14">
        <v>0</v>
      </c>
      <c r="G80" s="14">
        <v>30000</v>
      </c>
      <c r="H80" s="14">
        <v>40000</v>
      </c>
      <c r="I80" s="14">
        <f>SUM(G80:H80)</f>
        <v>70000</v>
      </c>
      <c r="J80" s="14">
        <v>0</v>
      </c>
    </row>
    <row r="81" spans="1:10" s="423" customFormat="1" ht="12.45" customHeight="1" x14ac:dyDescent="0.3">
      <c r="A81" s="38"/>
      <c r="C81" s="468" t="s">
        <v>492</v>
      </c>
      <c r="D81" s="470"/>
      <c r="E81" s="424" t="s">
        <v>368</v>
      </c>
      <c r="F81" s="14">
        <v>0</v>
      </c>
      <c r="G81" s="14">
        <v>0</v>
      </c>
      <c r="H81" s="14">
        <v>0</v>
      </c>
      <c r="I81" s="14">
        <f>SUM(G81:H81)</f>
        <v>0</v>
      </c>
      <c r="J81" s="14">
        <v>30000</v>
      </c>
    </row>
    <row r="82" spans="1:10" ht="12.45" customHeight="1" x14ac:dyDescent="0.3">
      <c r="A82" s="38"/>
      <c r="B82" s="569" t="s">
        <v>89</v>
      </c>
      <c r="C82" s="569"/>
      <c r="D82" s="570"/>
      <c r="E82" s="45"/>
      <c r="F82" s="17">
        <f>SUM(F69:F81)</f>
        <v>297800</v>
      </c>
      <c r="G82" s="17">
        <f>SUM(G69:G81)</f>
        <v>119697</v>
      </c>
      <c r="H82" s="17">
        <f>SUM(H69:H81)</f>
        <v>70303</v>
      </c>
      <c r="I82" s="17">
        <f>SUM(G82:H82)</f>
        <v>190000</v>
      </c>
      <c r="J82" s="17">
        <f>SUM(J68:J81)</f>
        <v>185000</v>
      </c>
    </row>
    <row r="83" spans="1:10" ht="12.45" customHeight="1" thickBot="1" x14ac:dyDescent="0.35">
      <c r="A83" s="584" t="s">
        <v>16</v>
      </c>
      <c r="B83" s="585"/>
      <c r="C83" s="585"/>
      <c r="D83" s="586"/>
      <c r="E83" s="30"/>
      <c r="F83" s="152">
        <f>SUM(F82,F66,F35)</f>
        <v>16481199.560000001</v>
      </c>
      <c r="G83" s="152">
        <f>SUM(G82,G66,G35)</f>
        <v>8807083.7199999988</v>
      </c>
      <c r="H83" s="152">
        <f>SUM(H82,H66,H35)</f>
        <v>10379142.280000001</v>
      </c>
      <c r="I83" s="152">
        <f>SUM(I82,I66,I35)</f>
        <v>19186226</v>
      </c>
      <c r="J83" s="152">
        <f>SUM(J82,J66,J35)</f>
        <v>20995075</v>
      </c>
    </row>
    <row r="84" spans="1:10" ht="7.2" customHeight="1" thickTop="1" x14ac:dyDescent="0.3"/>
    <row r="85" spans="1:10" s="334" customFormat="1" ht="12.45" customHeight="1" x14ac:dyDescent="0.3">
      <c r="A85" s="31" t="s">
        <v>28</v>
      </c>
      <c r="B85" s="31"/>
      <c r="C85" s="31"/>
      <c r="D85" s="31"/>
      <c r="E85" s="24" t="s">
        <v>30</v>
      </c>
      <c r="F85" s="48"/>
      <c r="G85" s="48"/>
      <c r="H85" s="40" t="s">
        <v>31</v>
      </c>
      <c r="I85" s="48"/>
      <c r="J85" s="48"/>
    </row>
    <row r="86" spans="1:10" s="334" customFormat="1" ht="12.45" customHeight="1" x14ac:dyDescent="0.3">
      <c r="A86" s="31"/>
      <c r="B86" s="31"/>
      <c r="C86" s="31"/>
      <c r="D86" s="31" t="s">
        <v>54</v>
      </c>
      <c r="E86" s="394"/>
      <c r="F86" s="48"/>
      <c r="G86" s="48"/>
      <c r="H86" s="48"/>
      <c r="I86" s="48"/>
      <c r="J86" s="48"/>
    </row>
    <row r="87" spans="1:10" s="334" customFormat="1" ht="12.45" customHeight="1" x14ac:dyDescent="0.3">
      <c r="A87" s="31"/>
      <c r="B87" s="360"/>
      <c r="C87" s="360" t="s">
        <v>188</v>
      </c>
      <c r="D87" s="360"/>
      <c r="E87" s="360"/>
      <c r="F87" s="360" t="s">
        <v>32</v>
      </c>
      <c r="G87" s="360"/>
      <c r="H87" s="361"/>
      <c r="I87" s="360" t="s">
        <v>33</v>
      </c>
      <c r="J87" s="361"/>
    </row>
    <row r="88" spans="1:10" s="334" customFormat="1" ht="12.45" customHeight="1" x14ac:dyDescent="0.3">
      <c r="A88" s="31"/>
      <c r="B88" s="31"/>
      <c r="C88" s="223" t="s">
        <v>29</v>
      </c>
      <c r="D88" s="31"/>
      <c r="E88" s="394"/>
      <c r="F88" s="223" t="s">
        <v>260</v>
      </c>
      <c r="G88" s="31"/>
      <c r="H88" s="48"/>
      <c r="I88" s="223" t="s">
        <v>308</v>
      </c>
      <c r="J88" s="48"/>
    </row>
    <row r="89" spans="1:10" s="334" customFormat="1" x14ac:dyDescent="0.3">
      <c r="A89" s="592" t="s">
        <v>29</v>
      </c>
      <c r="B89" s="592"/>
      <c r="C89" s="592"/>
      <c r="D89" s="592"/>
      <c r="E89" s="592" t="s">
        <v>260</v>
      </c>
      <c r="F89" s="592"/>
      <c r="G89" s="592"/>
      <c r="H89" s="593" t="s">
        <v>308</v>
      </c>
      <c r="I89" s="593"/>
      <c r="J89" s="593"/>
    </row>
    <row r="90" spans="1:10" s="222" customFormat="1" x14ac:dyDescent="0.3">
      <c r="E90" s="407"/>
      <c r="F90" s="408"/>
      <c r="G90" s="408"/>
      <c r="H90" s="408"/>
      <c r="I90" s="408"/>
      <c r="J90" s="408"/>
    </row>
    <row r="91" spans="1:10" s="222" customFormat="1" x14ac:dyDescent="0.3">
      <c r="E91" s="407"/>
      <c r="F91" s="408"/>
      <c r="G91" s="408"/>
      <c r="H91" s="408"/>
      <c r="I91" s="408"/>
      <c r="J91" s="408"/>
    </row>
    <row r="92" spans="1:10" s="222" customFormat="1" x14ac:dyDescent="0.3">
      <c r="E92" s="407"/>
      <c r="F92" s="408"/>
      <c r="G92" s="408"/>
      <c r="H92" s="408"/>
      <c r="I92" s="408"/>
      <c r="J92" s="408"/>
    </row>
    <row r="93" spans="1:10" s="222" customFormat="1" x14ac:dyDescent="0.3">
      <c r="E93" s="407"/>
      <c r="F93" s="408"/>
      <c r="G93" s="408"/>
      <c r="H93" s="408"/>
      <c r="I93" s="408"/>
      <c r="J93" s="408"/>
    </row>
    <row r="94" spans="1:10" s="222" customFormat="1" x14ac:dyDescent="0.3">
      <c r="E94" s="407"/>
      <c r="F94" s="408"/>
      <c r="G94" s="408"/>
      <c r="H94" s="408"/>
      <c r="I94" s="408"/>
      <c r="J94" s="408"/>
    </row>
    <row r="95" spans="1:10" s="222" customFormat="1" x14ac:dyDescent="0.3">
      <c r="E95" s="407"/>
      <c r="F95" s="408"/>
      <c r="G95" s="408"/>
      <c r="H95" s="408"/>
      <c r="I95" s="408"/>
      <c r="J95" s="408"/>
    </row>
    <row r="96" spans="1:10" s="222" customFormat="1" x14ac:dyDescent="0.3">
      <c r="E96" s="407"/>
      <c r="F96" s="408"/>
      <c r="G96" s="408"/>
      <c r="H96" s="408"/>
      <c r="I96" s="408"/>
      <c r="J96" s="408"/>
    </row>
    <row r="97" spans="5:10" s="222" customFormat="1" x14ac:dyDescent="0.3">
      <c r="E97" s="407"/>
      <c r="F97" s="408"/>
      <c r="G97" s="408"/>
      <c r="H97" s="408"/>
      <c r="I97" s="408"/>
      <c r="J97" s="408"/>
    </row>
    <row r="98" spans="5:10" s="222" customFormat="1" x14ac:dyDescent="0.3">
      <c r="E98" s="407"/>
      <c r="F98" s="408"/>
      <c r="G98" s="408"/>
      <c r="H98" s="408"/>
      <c r="I98" s="408"/>
      <c r="J98" s="408"/>
    </row>
    <row r="99" spans="5:10" s="222" customFormat="1" x14ac:dyDescent="0.3">
      <c r="E99" s="407"/>
      <c r="F99" s="408"/>
      <c r="G99" s="408"/>
      <c r="H99" s="408"/>
      <c r="I99" s="408"/>
      <c r="J99" s="408"/>
    </row>
    <row r="100" spans="5:10" s="222" customFormat="1" x14ac:dyDescent="0.3">
      <c r="E100" s="407"/>
      <c r="F100" s="408"/>
      <c r="G100" s="408"/>
      <c r="H100" s="408"/>
      <c r="I100" s="408"/>
      <c r="J100" s="408"/>
    </row>
    <row r="101" spans="5:10" s="222" customFormat="1" x14ac:dyDescent="0.3">
      <c r="E101" s="407"/>
      <c r="F101" s="408"/>
      <c r="G101" s="408"/>
      <c r="H101" s="408"/>
      <c r="I101" s="408"/>
      <c r="J101" s="408"/>
    </row>
    <row r="102" spans="5:10" s="222" customFormat="1" x14ac:dyDescent="0.3">
      <c r="E102" s="407"/>
      <c r="F102" s="408"/>
      <c r="G102" s="408"/>
      <c r="H102" s="408"/>
      <c r="I102" s="408"/>
      <c r="J102" s="408"/>
    </row>
    <row r="103" spans="5:10" s="222" customFormat="1" x14ac:dyDescent="0.3">
      <c r="E103" s="407"/>
      <c r="F103" s="408"/>
      <c r="G103" s="408"/>
      <c r="H103" s="408"/>
      <c r="I103" s="408"/>
      <c r="J103" s="408"/>
    </row>
    <row r="104" spans="5:10" s="222" customFormat="1" x14ac:dyDescent="0.3">
      <c r="E104" s="407"/>
      <c r="F104" s="408"/>
      <c r="G104" s="408"/>
      <c r="H104" s="408"/>
      <c r="I104" s="408"/>
      <c r="J104" s="408"/>
    </row>
  </sheetData>
  <mergeCells count="44">
    <mergeCell ref="A89:D89"/>
    <mergeCell ref="E89:G89"/>
    <mergeCell ref="H89:J89"/>
    <mergeCell ref="A47:D47"/>
    <mergeCell ref="G44:I44"/>
    <mergeCell ref="J44:J45"/>
    <mergeCell ref="E45:E46"/>
    <mergeCell ref="I45:I46"/>
    <mergeCell ref="A46:D46"/>
    <mergeCell ref="C64:D64"/>
    <mergeCell ref="B82:D82"/>
    <mergeCell ref="B56:D56"/>
    <mergeCell ref="B61:D61"/>
    <mergeCell ref="B63:D63"/>
    <mergeCell ref="B66:D66"/>
    <mergeCell ref="A67:D67"/>
    <mergeCell ref="B68:D68"/>
    <mergeCell ref="A83:D83"/>
    <mergeCell ref="B53:D53"/>
    <mergeCell ref="C52:D52"/>
    <mergeCell ref="A12:D12"/>
    <mergeCell ref="A13:D13"/>
    <mergeCell ref="B14:D14"/>
    <mergeCell ref="C15:D15"/>
    <mergeCell ref="B16:D16"/>
    <mergeCell ref="C17:D17"/>
    <mergeCell ref="B35:D35"/>
    <mergeCell ref="B49:D49"/>
    <mergeCell ref="B51:D51"/>
    <mergeCell ref="C50:D50"/>
    <mergeCell ref="C54:D54"/>
    <mergeCell ref="C57:D57"/>
    <mergeCell ref="C62:D62"/>
    <mergeCell ref="A4:J4"/>
    <mergeCell ref="A5:J5"/>
    <mergeCell ref="A43:D43"/>
    <mergeCell ref="A6:J6"/>
    <mergeCell ref="A7:J7"/>
    <mergeCell ref="A8:D8"/>
    <mergeCell ref="G9:I9"/>
    <mergeCell ref="J9:J10"/>
    <mergeCell ref="E10:E11"/>
    <mergeCell ref="I10:I11"/>
    <mergeCell ref="A10:D11"/>
  </mergeCells>
  <pageMargins left="2.04" right="0.39370078740157483" top="0.19" bottom="0.11811023622047245" header="0.11811023622047245" footer="0"/>
  <pageSetup paperSize="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2"/>
  <sheetViews>
    <sheetView topLeftCell="A4" workbookViewId="0">
      <selection activeCell="L35" sqref="L35"/>
    </sheetView>
  </sheetViews>
  <sheetFormatPr defaultRowHeight="14.4" x14ac:dyDescent="0.3"/>
  <cols>
    <col min="1" max="1" width="1.6640625" customWidth="1"/>
    <col min="2" max="2" width="1.88671875" customWidth="1"/>
    <col min="3" max="3" width="2.33203125" customWidth="1"/>
    <col min="4" max="4" width="42.5546875" customWidth="1"/>
    <col min="5" max="5" width="15.5546875" customWidth="1"/>
    <col min="6" max="6" width="16.33203125" customWidth="1"/>
    <col min="7" max="7" width="15.6640625" customWidth="1"/>
    <col min="8" max="8" width="16.6640625" customWidth="1"/>
    <col min="9" max="9" width="15.5546875" customWidth="1"/>
    <col min="10" max="10" width="15.88671875" customWidth="1"/>
  </cols>
  <sheetData>
    <row r="1" spans="1:10" ht="12.9" customHeight="1" x14ac:dyDescent="0.3">
      <c r="J1" s="10"/>
    </row>
    <row r="2" spans="1:10" ht="12.9" customHeight="1" x14ac:dyDescent="0.3">
      <c r="A2" s="575"/>
      <c r="B2" s="575"/>
      <c r="C2" s="575"/>
      <c r="D2" s="575"/>
      <c r="E2" s="575"/>
      <c r="F2" s="575"/>
      <c r="G2" s="575"/>
      <c r="H2" s="575"/>
      <c r="I2" s="575"/>
      <c r="J2" s="575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s="31" customFormat="1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20.25" customHeight="1" thickBot="1" x14ac:dyDescent="0.35">
      <c r="A6" s="373" t="s">
        <v>236</v>
      </c>
      <c r="B6" s="373"/>
    </row>
    <row r="7" spans="1:10" ht="12.9" customHeight="1" thickBot="1" x14ac:dyDescent="0.35">
      <c r="A7" s="25"/>
      <c r="B7" s="26"/>
      <c r="C7" s="26"/>
      <c r="D7" s="26"/>
      <c r="E7" s="27"/>
      <c r="F7" s="279"/>
      <c r="G7" s="554" t="s">
        <v>20</v>
      </c>
      <c r="H7" s="554"/>
      <c r="I7" s="554"/>
      <c r="J7" s="557" t="s">
        <v>25</v>
      </c>
    </row>
    <row r="8" spans="1:10" ht="12.9" customHeight="1" x14ac:dyDescent="0.3">
      <c r="A8" s="579" t="s">
        <v>1</v>
      </c>
      <c r="B8" s="580"/>
      <c r="C8" s="580"/>
      <c r="D8" s="576"/>
      <c r="E8" s="620" t="s">
        <v>17</v>
      </c>
      <c r="F8" s="280" t="s">
        <v>18</v>
      </c>
      <c r="G8" s="577" t="s">
        <v>19</v>
      </c>
      <c r="H8" s="577" t="s">
        <v>24</v>
      </c>
      <c r="I8" s="577" t="s">
        <v>23</v>
      </c>
      <c r="J8" s="558"/>
    </row>
    <row r="9" spans="1:10" ht="12.9" customHeight="1" thickBot="1" x14ac:dyDescent="0.35">
      <c r="A9" s="623"/>
      <c r="B9" s="624"/>
      <c r="C9" s="624"/>
      <c r="D9" s="625"/>
      <c r="E9" s="621"/>
      <c r="F9" s="292" t="s">
        <v>19</v>
      </c>
      <c r="G9" s="622"/>
      <c r="H9" s="622"/>
      <c r="I9" s="622"/>
      <c r="J9" s="292" t="s">
        <v>26</v>
      </c>
    </row>
    <row r="10" spans="1:10" ht="12.9" customHeight="1" x14ac:dyDescent="0.3">
      <c r="A10" s="648"/>
      <c r="B10" s="649"/>
      <c r="C10" s="649"/>
      <c r="D10" s="650"/>
      <c r="E10" s="294"/>
      <c r="F10" s="294"/>
      <c r="G10" s="294"/>
      <c r="H10" s="294"/>
      <c r="I10" s="294"/>
      <c r="J10" s="294"/>
    </row>
    <row r="11" spans="1:10" ht="12.9" customHeight="1" x14ac:dyDescent="0.3">
      <c r="A11" s="5"/>
      <c r="B11" s="6"/>
      <c r="C11" s="13"/>
      <c r="D11" s="6"/>
      <c r="E11" s="9"/>
      <c r="F11" s="17"/>
      <c r="G11" s="9"/>
      <c r="H11" s="9"/>
      <c r="I11" s="9"/>
      <c r="J11" s="9"/>
    </row>
    <row r="12" spans="1:10" ht="12.9" customHeight="1" x14ac:dyDescent="0.3">
      <c r="A12" s="11" t="s">
        <v>231</v>
      </c>
      <c r="B12" s="13"/>
      <c r="C12" s="6"/>
      <c r="D12" s="7"/>
      <c r="E12" s="52" t="s">
        <v>85</v>
      </c>
      <c r="F12" s="14"/>
      <c r="G12" s="9"/>
      <c r="H12" s="9"/>
      <c r="I12" s="9"/>
      <c r="J12" s="9"/>
    </row>
    <row r="13" spans="1:10" ht="12.9" customHeight="1" x14ac:dyDescent="0.3">
      <c r="A13" s="5"/>
      <c r="B13" s="6"/>
      <c r="C13" s="15"/>
      <c r="D13" s="7"/>
      <c r="E13" s="9"/>
      <c r="F13" s="19"/>
      <c r="G13" s="14"/>
      <c r="H13" s="14"/>
      <c r="I13" s="14"/>
      <c r="J13" s="14"/>
    </row>
    <row r="14" spans="1:10" ht="12.75" customHeight="1" x14ac:dyDescent="0.3">
      <c r="A14" s="5"/>
      <c r="B14" s="6"/>
      <c r="C14" s="12" t="s">
        <v>46</v>
      </c>
      <c r="D14" s="7"/>
      <c r="E14" s="9"/>
      <c r="F14" s="14">
        <v>12000</v>
      </c>
      <c r="G14" s="14">
        <v>0</v>
      </c>
      <c r="H14" s="14">
        <v>12000</v>
      </c>
      <c r="I14" s="14">
        <f>SUM(G14:H14)</f>
        <v>12000</v>
      </c>
      <c r="J14" s="14">
        <v>12000</v>
      </c>
    </row>
    <row r="15" spans="1:10" s="1" customFormat="1" ht="12.9" customHeight="1" x14ac:dyDescent="0.3">
      <c r="A15" s="11"/>
      <c r="B15" s="13"/>
      <c r="C15" s="15" t="s">
        <v>34</v>
      </c>
      <c r="D15" s="215"/>
      <c r="E15" s="216"/>
      <c r="F15" s="19">
        <f>SUM(F14)</f>
        <v>12000</v>
      </c>
      <c r="G15" s="19">
        <f>SUM(G14)</f>
        <v>0</v>
      </c>
      <c r="H15" s="19">
        <f>SUM(H14)</f>
        <v>12000</v>
      </c>
      <c r="I15" s="19">
        <f>SUM(I14)</f>
        <v>12000</v>
      </c>
      <c r="J15" s="19">
        <f>SUM(J14)</f>
        <v>12000</v>
      </c>
    </row>
    <row r="16" spans="1:10" ht="12.9" customHeight="1" x14ac:dyDescent="0.3">
      <c r="A16" s="5"/>
      <c r="B16" s="6"/>
      <c r="C16" s="12"/>
      <c r="D16" s="7"/>
      <c r="E16" s="9"/>
      <c r="F16" s="14"/>
      <c r="G16" s="14"/>
      <c r="H16" s="14"/>
      <c r="I16" s="14"/>
      <c r="J16" s="14"/>
    </row>
    <row r="17" spans="1:10" ht="12.9" customHeight="1" x14ac:dyDescent="0.3">
      <c r="A17" s="5"/>
      <c r="B17" s="6"/>
      <c r="C17" s="12" t="s">
        <v>47</v>
      </c>
      <c r="D17" s="7"/>
      <c r="E17" s="9"/>
      <c r="F17" s="14">
        <v>12000</v>
      </c>
      <c r="G17" s="14">
        <v>0</v>
      </c>
      <c r="H17" s="14">
        <v>12000</v>
      </c>
      <c r="I17" s="14">
        <f>SUM(G17:H17)</f>
        <v>12000</v>
      </c>
      <c r="J17" s="14">
        <v>12000</v>
      </c>
    </row>
    <row r="18" spans="1:10" s="1" customFormat="1" ht="12.9" customHeight="1" x14ac:dyDescent="0.3">
      <c r="A18" s="11"/>
      <c r="B18" s="13"/>
      <c r="C18" s="15" t="s">
        <v>34</v>
      </c>
      <c r="D18" s="215"/>
      <c r="E18" s="216"/>
      <c r="F18" s="19">
        <f>SUM(F17)</f>
        <v>12000</v>
      </c>
      <c r="G18" s="19">
        <f>SUM(G17)</f>
        <v>0</v>
      </c>
      <c r="H18" s="19">
        <f>SUM(H17)</f>
        <v>12000</v>
      </c>
      <c r="I18" s="19">
        <f>SUM(I17)</f>
        <v>12000</v>
      </c>
      <c r="J18" s="19">
        <f>SUM(J17)</f>
        <v>12000</v>
      </c>
    </row>
    <row r="19" spans="1:10" ht="12.9" customHeight="1" x14ac:dyDescent="0.3">
      <c r="A19" s="5"/>
      <c r="B19" s="6"/>
      <c r="C19" s="15"/>
      <c r="D19" s="7"/>
      <c r="E19" s="9"/>
      <c r="F19" s="19"/>
      <c r="G19" s="14"/>
      <c r="H19" s="14"/>
      <c r="I19" s="14"/>
      <c r="J19" s="14"/>
    </row>
    <row r="20" spans="1:10" ht="12.9" customHeight="1" x14ac:dyDescent="0.3">
      <c r="A20" s="5"/>
      <c r="B20" s="6"/>
      <c r="C20" s="12" t="s">
        <v>232</v>
      </c>
      <c r="D20" s="7"/>
      <c r="E20" s="9"/>
      <c r="F20" s="14">
        <v>11293</v>
      </c>
      <c r="G20" s="14">
        <v>0</v>
      </c>
      <c r="H20" s="14">
        <v>12000</v>
      </c>
      <c r="I20" s="14">
        <f>SUM(G20:H20)</f>
        <v>12000</v>
      </c>
      <c r="J20" s="14">
        <v>12000</v>
      </c>
    </row>
    <row r="21" spans="1:10" s="1" customFormat="1" ht="12.9" customHeight="1" x14ac:dyDescent="0.3">
      <c r="A21" s="11"/>
      <c r="B21" s="13"/>
      <c r="C21" s="15" t="s">
        <v>34</v>
      </c>
      <c r="D21" s="215"/>
      <c r="E21" s="216"/>
      <c r="F21" s="19">
        <f>SUM(F20)</f>
        <v>11293</v>
      </c>
      <c r="G21" s="19">
        <f>SUM(G20)</f>
        <v>0</v>
      </c>
      <c r="H21" s="19">
        <f>SUM(H20)</f>
        <v>12000</v>
      </c>
      <c r="I21" s="19">
        <f>SUM(I20)</f>
        <v>12000</v>
      </c>
      <c r="J21" s="19">
        <f>SUM(J20)</f>
        <v>12000</v>
      </c>
    </row>
    <row r="22" spans="1:10" ht="12.9" customHeight="1" x14ac:dyDescent="0.3">
      <c r="A22" s="5"/>
      <c r="B22" s="6"/>
      <c r="C22" s="15"/>
      <c r="D22" s="7"/>
      <c r="E22" s="9"/>
      <c r="F22" s="14"/>
      <c r="G22" s="9"/>
      <c r="H22" s="9"/>
      <c r="I22" s="9"/>
      <c r="J22" s="9"/>
    </row>
    <row r="23" spans="1:10" ht="12.9" customHeight="1" x14ac:dyDescent="0.3">
      <c r="A23" s="5"/>
      <c r="B23" s="6"/>
      <c r="C23" s="12" t="s">
        <v>48</v>
      </c>
      <c r="D23" s="7"/>
      <c r="E23" s="9"/>
      <c r="F23" s="14">
        <v>60000</v>
      </c>
      <c r="G23" s="14">
        <v>18000</v>
      </c>
      <c r="H23" s="14">
        <v>18000</v>
      </c>
      <c r="I23" s="14">
        <f>SUM(G23:H23)</f>
        <v>36000</v>
      </c>
      <c r="J23" s="14">
        <v>36000</v>
      </c>
    </row>
    <row r="24" spans="1:10" s="1" customFormat="1" ht="12.9" customHeight="1" x14ac:dyDescent="0.3">
      <c r="A24" s="11"/>
      <c r="B24" s="13"/>
      <c r="C24" s="15" t="s">
        <v>34</v>
      </c>
      <c r="D24" s="215"/>
      <c r="E24" s="216"/>
      <c r="F24" s="19">
        <f>SUM(F23)</f>
        <v>60000</v>
      </c>
      <c r="G24" s="19">
        <f>SUM(G23)</f>
        <v>18000</v>
      </c>
      <c r="H24" s="19">
        <f>SUM(H23)</f>
        <v>18000</v>
      </c>
      <c r="I24" s="19">
        <f>SUM(G24:H24)</f>
        <v>36000</v>
      </c>
      <c r="J24" s="19">
        <f>SUM(J23)</f>
        <v>36000</v>
      </c>
    </row>
    <row r="25" spans="1:10" ht="12.9" customHeight="1" x14ac:dyDescent="0.3">
      <c r="A25" s="5"/>
      <c r="B25" s="6"/>
      <c r="C25" s="12"/>
      <c r="D25" s="7"/>
      <c r="E25" s="9"/>
      <c r="F25" s="14"/>
      <c r="G25" s="9"/>
      <c r="H25" s="9"/>
      <c r="I25" s="9"/>
      <c r="J25" s="9"/>
    </row>
    <row r="26" spans="1:10" s="415" customFormat="1" ht="12.9" customHeight="1" x14ac:dyDescent="0.3">
      <c r="A26" s="416"/>
      <c r="B26" s="417"/>
      <c r="C26" s="421" t="s">
        <v>449</v>
      </c>
      <c r="D26" s="418"/>
      <c r="E26" s="419"/>
      <c r="F26" s="14">
        <v>24000</v>
      </c>
      <c r="G26" s="14">
        <v>10000</v>
      </c>
      <c r="H26" s="14">
        <v>14000</v>
      </c>
      <c r="I26" s="14">
        <f>SUM(G26:H26)</f>
        <v>24000</v>
      </c>
      <c r="J26" s="14">
        <v>12000</v>
      </c>
    </row>
    <row r="27" spans="1:10" s="415" customFormat="1" ht="12.9" customHeight="1" x14ac:dyDescent="0.3">
      <c r="A27" s="416"/>
      <c r="B27" s="417"/>
      <c r="C27" s="422" t="s">
        <v>34</v>
      </c>
      <c r="D27" s="418"/>
      <c r="E27" s="419"/>
      <c r="F27" s="19">
        <f>SUM(F26)</f>
        <v>24000</v>
      </c>
      <c r="G27" s="19">
        <f>SUM(G26)</f>
        <v>10000</v>
      </c>
      <c r="H27" s="19">
        <f>SUM(H26)</f>
        <v>14000</v>
      </c>
      <c r="I27" s="19">
        <f>SUM(I26)</f>
        <v>24000</v>
      </c>
      <c r="J27" s="414">
        <f>SUM(J26)</f>
        <v>12000</v>
      </c>
    </row>
    <row r="28" spans="1:10" s="415" customFormat="1" ht="12.9" customHeight="1" x14ac:dyDescent="0.3">
      <c r="A28" s="416"/>
      <c r="B28" s="417"/>
      <c r="C28" s="421"/>
      <c r="D28" s="418"/>
      <c r="E28" s="419"/>
      <c r="F28" s="14"/>
      <c r="G28" s="419"/>
      <c r="H28" s="419"/>
      <c r="I28" s="419"/>
      <c r="J28" s="419"/>
    </row>
    <row r="29" spans="1:10" ht="12.9" customHeight="1" x14ac:dyDescent="0.3">
      <c r="A29" s="5"/>
      <c r="B29" s="6"/>
      <c r="C29" s="15" t="s">
        <v>49</v>
      </c>
      <c r="D29" s="7"/>
      <c r="E29" s="9"/>
      <c r="F29" s="17">
        <f>SUM(F24,F21,F18,F15,F27)</f>
        <v>119293</v>
      </c>
      <c r="G29" s="17">
        <f>SUM(G24,G21,G18,G15,G27)</f>
        <v>28000</v>
      </c>
      <c r="H29" s="17">
        <f>SUM(H24,H21,H18,H15,H27)</f>
        <v>68000</v>
      </c>
      <c r="I29" s="17">
        <f>SUM(I24,I21,I18,I15,I27)</f>
        <v>96000</v>
      </c>
      <c r="J29" s="17">
        <f>SUM(J24,J21,J18,J15,J27)</f>
        <v>84000</v>
      </c>
    </row>
    <row r="30" spans="1:10" ht="12.9" customHeight="1" x14ac:dyDescent="0.3">
      <c r="A30" s="5"/>
      <c r="B30" s="6"/>
      <c r="C30" s="6"/>
      <c r="D30" s="7"/>
      <c r="E30" s="9"/>
      <c r="F30" s="17"/>
      <c r="G30" s="9"/>
      <c r="H30" s="9"/>
      <c r="I30" s="9"/>
      <c r="J30" s="9"/>
    </row>
    <row r="31" spans="1:10" ht="12.9" customHeight="1" thickBot="1" x14ac:dyDescent="0.35">
      <c r="A31" s="8" t="s">
        <v>16</v>
      </c>
      <c r="B31" s="293"/>
      <c r="C31" s="2"/>
      <c r="D31" s="3"/>
      <c r="E31" s="4"/>
      <c r="F31" s="177">
        <f>SUM(F29:F30)</f>
        <v>119293</v>
      </c>
      <c r="G31" s="210">
        <f>SUM(G29:G30)</f>
        <v>28000</v>
      </c>
      <c r="H31" s="210">
        <f>SUM(H29:H30)</f>
        <v>68000</v>
      </c>
      <c r="I31" s="210">
        <f>SUM(I29:I30)</f>
        <v>96000</v>
      </c>
      <c r="J31" s="210">
        <f>SUM(J29:J30)</f>
        <v>84000</v>
      </c>
    </row>
    <row r="32" spans="1:10" ht="12.9" customHeight="1" thickTop="1" x14ac:dyDescent="0.3"/>
    <row r="33" spans="1:10" s="334" customFormat="1" ht="12.9" customHeight="1" x14ac:dyDescent="0.3"/>
    <row r="34" spans="1:10" s="334" customFormat="1" ht="14.1" customHeight="1" x14ac:dyDescent="0.3">
      <c r="A34" s="31" t="s">
        <v>28</v>
      </c>
      <c r="B34" s="31"/>
      <c r="C34" s="31"/>
      <c r="D34" s="31"/>
      <c r="E34" s="24" t="s">
        <v>30</v>
      </c>
      <c r="F34" s="48"/>
      <c r="G34" s="48"/>
      <c r="H34" s="40" t="s">
        <v>31</v>
      </c>
      <c r="I34" s="48"/>
      <c r="J34" s="48"/>
    </row>
    <row r="35" spans="1:10" s="334" customFormat="1" ht="14.1" customHeight="1" x14ac:dyDescent="0.3">
      <c r="A35" s="31"/>
      <c r="B35" s="31"/>
      <c r="C35" s="31"/>
      <c r="D35" s="31"/>
      <c r="E35" s="394"/>
      <c r="F35" s="48"/>
      <c r="G35" s="48"/>
      <c r="H35" s="48"/>
      <c r="I35" s="48"/>
      <c r="J35" s="48"/>
    </row>
    <row r="36" spans="1:10" s="334" customFormat="1" ht="14.1" customHeight="1" x14ac:dyDescent="0.3">
      <c r="A36" s="31"/>
      <c r="B36" s="360"/>
      <c r="C36" s="360" t="s">
        <v>33</v>
      </c>
      <c r="D36" s="360"/>
      <c r="E36" s="360"/>
      <c r="F36" s="360" t="s">
        <v>32</v>
      </c>
      <c r="G36" s="360"/>
      <c r="H36" s="361"/>
      <c r="I36" s="360" t="s">
        <v>33</v>
      </c>
      <c r="J36" s="361"/>
    </row>
    <row r="37" spans="1:10" s="334" customFormat="1" ht="14.1" customHeight="1" x14ac:dyDescent="0.3">
      <c r="A37" s="31"/>
      <c r="B37" s="31"/>
      <c r="C37" s="223" t="s">
        <v>29</v>
      </c>
      <c r="D37" s="31"/>
      <c r="E37" s="394"/>
      <c r="F37" s="223" t="s">
        <v>260</v>
      </c>
      <c r="G37" s="31"/>
      <c r="H37" s="48"/>
      <c r="I37" s="223" t="s">
        <v>308</v>
      </c>
      <c r="J37" s="48"/>
    </row>
    <row r="38" spans="1:10" s="334" customFormat="1" ht="12.9" customHeight="1" x14ac:dyDescent="0.3">
      <c r="D38" s="334" t="s">
        <v>56</v>
      </c>
      <c r="E38" s="592" t="s">
        <v>260</v>
      </c>
      <c r="F38" s="592"/>
      <c r="H38" s="593" t="s">
        <v>308</v>
      </c>
      <c r="I38" s="593"/>
      <c r="J38" s="593"/>
    </row>
    <row r="39" spans="1:10" s="334" customFormat="1" x14ac:dyDescent="0.3"/>
    <row r="42" spans="1:10" x14ac:dyDescent="0.3">
      <c r="D42" t="s">
        <v>57</v>
      </c>
    </row>
  </sheetData>
  <mergeCells count="13">
    <mergeCell ref="A10:D10"/>
    <mergeCell ref="E38:F38"/>
    <mergeCell ref="H38:J38"/>
    <mergeCell ref="A2:J2"/>
    <mergeCell ref="G7:I7"/>
    <mergeCell ref="J7:J8"/>
    <mergeCell ref="E8:E9"/>
    <mergeCell ref="I8:I9"/>
    <mergeCell ref="A8:D9"/>
    <mergeCell ref="G8:G9"/>
    <mergeCell ref="H8:H9"/>
    <mergeCell ref="A4:J4"/>
    <mergeCell ref="A5:J5"/>
  </mergeCells>
  <pageMargins left="2.2799999999999998" right="0.39370078740157483" top="0.67" bottom="0.74803149606299213" header="0.31496062992125984" footer="0.31496062992125984"/>
  <pageSetup paperSize="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workbookViewId="0">
      <selection activeCell="M9" sqref="M9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9.88671875" customWidth="1"/>
    <col min="10" max="10" width="18.109375" customWidth="1"/>
    <col min="11" max="11" width="11.33203125" customWidth="1"/>
  </cols>
  <sheetData>
    <row r="1" spans="1:11" x14ac:dyDescent="0.3">
      <c r="J1" s="10"/>
    </row>
    <row r="2" spans="1:11" x14ac:dyDescent="0.3">
      <c r="A2" s="575"/>
      <c r="B2" s="575"/>
      <c r="C2" s="575"/>
      <c r="D2" s="575"/>
      <c r="E2" s="575"/>
      <c r="F2" s="575"/>
      <c r="G2" s="575"/>
      <c r="H2" s="575"/>
      <c r="I2" s="575"/>
      <c r="J2" s="575"/>
    </row>
    <row r="3" spans="1:11" s="31" customFormat="1" ht="14.1" customHeight="1" x14ac:dyDescent="0.3">
      <c r="B3" s="31" t="s">
        <v>407</v>
      </c>
      <c r="E3" s="394"/>
      <c r="F3" s="48"/>
      <c r="G3" s="48"/>
      <c r="H3" s="48"/>
      <c r="I3" s="48"/>
      <c r="J3" s="455" t="s">
        <v>416</v>
      </c>
    </row>
    <row r="4" spans="1:11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1" s="31" customFormat="1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1" ht="15" thickBot="1" x14ac:dyDescent="0.35">
      <c r="A6" t="s">
        <v>559</v>
      </c>
      <c r="D6" t="s">
        <v>478</v>
      </c>
    </row>
    <row r="7" spans="1:11" ht="15" thickBot="1" x14ac:dyDescent="0.35">
      <c r="A7" s="25"/>
      <c r="B7" s="393"/>
      <c r="C7" s="393"/>
      <c r="D7" s="393"/>
      <c r="E7" s="27"/>
      <c r="F7" s="389"/>
      <c r="G7" s="554" t="s">
        <v>20</v>
      </c>
      <c r="H7" s="554"/>
      <c r="I7" s="554"/>
      <c r="J7" s="557" t="s">
        <v>25</v>
      </c>
    </row>
    <row r="8" spans="1:11" x14ac:dyDescent="0.3">
      <c r="A8" s="579" t="s">
        <v>1</v>
      </c>
      <c r="B8" s="580"/>
      <c r="C8" s="580"/>
      <c r="D8" s="576"/>
      <c r="E8" s="620" t="s">
        <v>17</v>
      </c>
      <c r="F8" s="390" t="s">
        <v>18</v>
      </c>
      <c r="G8" s="577" t="s">
        <v>19</v>
      </c>
      <c r="H8" s="577" t="s">
        <v>24</v>
      </c>
      <c r="I8" s="577" t="s">
        <v>23</v>
      </c>
      <c r="J8" s="558"/>
    </row>
    <row r="9" spans="1:11" ht="15" thickBot="1" x14ac:dyDescent="0.35">
      <c r="A9" s="623"/>
      <c r="B9" s="624"/>
      <c r="C9" s="624"/>
      <c r="D9" s="625"/>
      <c r="E9" s="621"/>
      <c r="F9" s="292" t="s">
        <v>19</v>
      </c>
      <c r="G9" s="622"/>
      <c r="H9" s="622"/>
      <c r="I9" s="622"/>
      <c r="J9" s="292" t="s">
        <v>26</v>
      </c>
    </row>
    <row r="10" spans="1:11" x14ac:dyDescent="0.3">
      <c r="A10" s="396"/>
      <c r="B10" s="397"/>
      <c r="C10" s="397"/>
      <c r="D10" s="398"/>
      <c r="E10" s="294"/>
      <c r="F10" s="294"/>
      <c r="G10" s="294"/>
      <c r="H10" s="294"/>
      <c r="I10" s="294"/>
      <c r="J10" s="294"/>
    </row>
    <row r="11" spans="1:11" x14ac:dyDescent="0.3">
      <c r="A11" s="11" t="s">
        <v>402</v>
      </c>
      <c r="B11" s="13"/>
      <c r="C11" s="6"/>
      <c r="D11" s="7"/>
      <c r="E11" s="9"/>
      <c r="F11" s="14"/>
      <c r="G11" s="9"/>
      <c r="H11" s="9"/>
      <c r="I11" s="419"/>
      <c r="J11" s="419"/>
    </row>
    <row r="12" spans="1:11" ht="18" x14ac:dyDescent="0.35">
      <c r="A12" s="5"/>
      <c r="B12" s="6"/>
      <c r="C12" s="74" t="s">
        <v>403</v>
      </c>
      <c r="D12" s="33"/>
      <c r="E12" s="52"/>
      <c r="F12" s="14">
        <v>9118910.6199999992</v>
      </c>
      <c r="G12" s="14">
        <v>3048318.62</v>
      </c>
      <c r="H12" s="14">
        <v>18338345.379999999</v>
      </c>
      <c r="I12" s="14">
        <f>SUM(G12:H12)</f>
        <v>21386664</v>
      </c>
      <c r="J12" s="161">
        <v>24231168.600000001</v>
      </c>
      <c r="K12" s="480"/>
    </row>
    <row r="13" spans="1:11" x14ac:dyDescent="0.3">
      <c r="A13" s="5"/>
      <c r="B13" s="6"/>
      <c r="C13" s="74" t="s">
        <v>404</v>
      </c>
      <c r="D13" s="33"/>
      <c r="E13" s="52"/>
      <c r="F13" s="14">
        <v>2383474.65</v>
      </c>
      <c r="G13" s="14">
        <v>3004712.63</v>
      </c>
      <c r="H13" s="14">
        <v>2466953.5699999998</v>
      </c>
      <c r="I13" s="14">
        <f>SUM(G13:H13)</f>
        <v>5471666.1999999993</v>
      </c>
      <c r="J13" s="161">
        <v>6182792.1500000004</v>
      </c>
    </row>
    <row r="14" spans="1:11" x14ac:dyDescent="0.3">
      <c r="A14" s="5"/>
      <c r="B14" s="6"/>
      <c r="C14" s="74" t="s">
        <v>405</v>
      </c>
      <c r="D14" s="33"/>
      <c r="E14" s="52"/>
      <c r="F14" s="14">
        <v>0</v>
      </c>
      <c r="G14" s="14">
        <v>0</v>
      </c>
      <c r="H14" s="14">
        <v>14000</v>
      </c>
      <c r="I14" s="14">
        <f>SUM(G14:H14)</f>
        <v>14000</v>
      </c>
      <c r="J14" s="161">
        <v>14000</v>
      </c>
    </row>
    <row r="15" spans="1:11" x14ac:dyDescent="0.3">
      <c r="A15" s="5"/>
      <c r="B15" s="6"/>
      <c r="C15" s="138" t="s">
        <v>406</v>
      </c>
      <c r="D15" s="33"/>
      <c r="E15" s="52"/>
      <c r="F15" s="14">
        <v>980302.24</v>
      </c>
      <c r="G15" s="14">
        <v>307946.81</v>
      </c>
      <c r="H15" s="14">
        <v>1836313.19</v>
      </c>
      <c r="I15" s="14">
        <f>SUM(G15:H15)</f>
        <v>2144260</v>
      </c>
      <c r="J15" s="161">
        <v>6489193</v>
      </c>
    </row>
    <row r="16" spans="1:11" x14ac:dyDescent="0.3">
      <c r="A16" s="5"/>
      <c r="B16" s="6"/>
      <c r="C16" s="36" t="s">
        <v>558</v>
      </c>
      <c r="D16" s="36"/>
      <c r="E16" s="151"/>
      <c r="F16" s="17">
        <f>SUM(F12:F15)</f>
        <v>12482687.51</v>
      </c>
      <c r="G16" s="17">
        <f>SUM(G12:G15)</f>
        <v>6360978.0599999996</v>
      </c>
      <c r="H16" s="17">
        <f>SUM(H12:H15)</f>
        <v>22655612.140000001</v>
      </c>
      <c r="I16" s="17">
        <f>SUM(I12:I15)</f>
        <v>29016590.199999999</v>
      </c>
      <c r="J16" s="17">
        <f>SUM(J12:J15)</f>
        <v>36917153.75</v>
      </c>
    </row>
    <row r="17" spans="1:12" x14ac:dyDescent="0.3">
      <c r="A17" s="5"/>
      <c r="B17" s="6"/>
      <c r="C17" s="15"/>
      <c r="D17" s="7"/>
      <c r="E17" s="9"/>
      <c r="F17" s="9"/>
      <c r="G17" s="9"/>
      <c r="H17" s="9"/>
      <c r="I17" s="9"/>
      <c r="J17" s="9"/>
    </row>
    <row r="18" spans="1:12" ht="15" thickBot="1" x14ac:dyDescent="0.35">
      <c r="A18" s="8" t="s">
        <v>16</v>
      </c>
      <c r="B18" s="293"/>
      <c r="C18" s="2"/>
      <c r="D18" s="3"/>
      <c r="E18" s="4"/>
      <c r="F18" s="177">
        <f>+F16</f>
        <v>12482687.51</v>
      </c>
      <c r="G18" s="177">
        <f>SUM(G16:G17)</f>
        <v>6360978.0599999996</v>
      </c>
      <c r="H18" s="177">
        <f>SUM(H16:H17)</f>
        <v>22655612.140000001</v>
      </c>
      <c r="I18" s="177">
        <f>SUM(I16:I17)</f>
        <v>29016590.199999999</v>
      </c>
      <c r="J18" s="177">
        <f>SUM(J16:J17)</f>
        <v>36917153.75</v>
      </c>
    </row>
    <row r="19" spans="1:12" ht="15" thickTop="1" x14ac:dyDescent="0.3"/>
    <row r="20" spans="1:12" s="334" customFormat="1" ht="14.1" customHeight="1" x14ac:dyDescent="0.3">
      <c r="A20" s="31" t="s">
        <v>28</v>
      </c>
      <c r="B20" s="31"/>
      <c r="C20" s="31"/>
      <c r="D20" s="31"/>
      <c r="E20" s="24" t="s">
        <v>30</v>
      </c>
      <c r="F20" s="48"/>
      <c r="G20" s="48"/>
      <c r="H20" s="40" t="s">
        <v>31</v>
      </c>
      <c r="I20" s="48"/>
      <c r="J20" s="48"/>
    </row>
    <row r="21" spans="1:12" s="334" customFormat="1" ht="14.1" customHeight="1" x14ac:dyDescent="0.3">
      <c r="A21" s="31"/>
      <c r="B21" s="31"/>
      <c r="C21" s="31"/>
      <c r="D21" s="31"/>
      <c r="E21" s="394"/>
      <c r="F21" s="48"/>
      <c r="G21" s="48"/>
      <c r="H21" s="48"/>
      <c r="I21" s="48"/>
      <c r="J21" s="48"/>
      <c r="L21" s="334" t="s">
        <v>54</v>
      </c>
    </row>
    <row r="22" spans="1:12" s="334" customFormat="1" ht="14.1" customHeight="1" x14ac:dyDescent="0.3">
      <c r="A22" s="31"/>
      <c r="B22" s="360"/>
      <c r="C22" s="360" t="s">
        <v>33</v>
      </c>
      <c r="D22" s="360"/>
      <c r="E22" s="360"/>
      <c r="F22" s="360" t="s">
        <v>32</v>
      </c>
      <c r="G22" s="360"/>
      <c r="H22" s="361"/>
      <c r="I22" s="360" t="s">
        <v>33</v>
      </c>
      <c r="J22" s="361"/>
    </row>
    <row r="23" spans="1:12" s="334" customFormat="1" ht="14.1" customHeight="1" x14ac:dyDescent="0.3">
      <c r="A23" s="31"/>
      <c r="B23" s="31"/>
      <c r="C23" s="223" t="s">
        <v>29</v>
      </c>
      <c r="D23" s="31"/>
      <c r="E23" s="394"/>
      <c r="F23" s="223" t="s">
        <v>260</v>
      </c>
      <c r="G23" s="31"/>
      <c r="H23" s="48"/>
      <c r="I23" s="223" t="s">
        <v>308</v>
      </c>
      <c r="J23" s="48"/>
    </row>
    <row r="24" spans="1:12" s="334" customFormat="1" ht="12.9" customHeight="1" x14ac:dyDescent="0.3">
      <c r="D24" s="334" t="s">
        <v>56</v>
      </c>
      <c r="E24" s="592" t="s">
        <v>260</v>
      </c>
      <c r="F24" s="592"/>
      <c r="G24" s="592"/>
      <c r="H24" s="593" t="s">
        <v>308</v>
      </c>
      <c r="I24" s="593"/>
      <c r="J24" s="593"/>
    </row>
    <row r="25" spans="1:12" s="334" customFormat="1" x14ac:dyDescent="0.3">
      <c r="H25" s="345"/>
    </row>
    <row r="26" spans="1:12" x14ac:dyDescent="0.3">
      <c r="H26" s="23"/>
    </row>
    <row r="27" spans="1:12" x14ac:dyDescent="0.3">
      <c r="H27" s="23"/>
    </row>
    <row r="28" spans="1:12" x14ac:dyDescent="0.3">
      <c r="H28" s="23"/>
    </row>
    <row r="29" spans="1:12" x14ac:dyDescent="0.3">
      <c r="H29" s="23"/>
    </row>
    <row r="30" spans="1:12" x14ac:dyDescent="0.3">
      <c r="H30" s="23"/>
    </row>
    <row r="31" spans="1:12" x14ac:dyDescent="0.3">
      <c r="H31" s="23"/>
    </row>
    <row r="32" spans="1:12" x14ac:dyDescent="0.3">
      <c r="H32" s="23"/>
    </row>
    <row r="33" spans="8:8" x14ac:dyDescent="0.3">
      <c r="H33" s="23"/>
    </row>
  </sheetData>
  <mergeCells count="12">
    <mergeCell ref="E24:G24"/>
    <mergeCell ref="H24:J24"/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</mergeCells>
  <pageMargins left="2.09" right="0.2" top="1.0236220472440944" bottom="0.74803149606299213" header="0.31496062992125984" footer="0.31496062992125984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4:J81"/>
  <sheetViews>
    <sheetView workbookViewId="0">
      <selection activeCell="L15" sqref="L15"/>
    </sheetView>
  </sheetViews>
  <sheetFormatPr defaultColWidth="9.109375" defaultRowHeight="14.1" customHeight="1" x14ac:dyDescent="0.3"/>
  <cols>
    <col min="1" max="1" width="4.33203125" style="39" customWidth="1"/>
    <col min="2" max="2" width="3.44140625" style="39" customWidth="1"/>
    <col min="3" max="3" width="4.33203125" style="39" customWidth="1"/>
    <col min="4" max="4" width="39" style="39" customWidth="1"/>
    <col min="5" max="5" width="15.109375" style="39" customWidth="1"/>
    <col min="6" max="6" width="15.5546875" style="23" customWidth="1"/>
    <col min="7" max="7" width="15.6640625" style="23" customWidth="1"/>
    <col min="8" max="8" width="16.33203125" style="23" customWidth="1"/>
    <col min="9" max="9" width="15.88671875" style="23" customWidth="1"/>
    <col min="10" max="10" width="16.44140625" style="23" customWidth="1"/>
    <col min="11" max="16384" width="9.109375" style="39"/>
  </cols>
  <sheetData>
    <row r="4" spans="1:10" s="31" customFormat="1" ht="14.1" customHeight="1" x14ac:dyDescent="0.3">
      <c r="B4" s="31" t="s">
        <v>0</v>
      </c>
      <c r="E4" s="394"/>
      <c r="F4" s="48"/>
      <c r="G4" s="48"/>
      <c r="H4" s="48"/>
      <c r="I4" s="48"/>
      <c r="J4" s="48" t="s">
        <v>27</v>
      </c>
    </row>
    <row r="5" spans="1:10" s="31" customFormat="1" ht="14.1" customHeight="1" x14ac:dyDescent="0.3">
      <c r="A5" s="547" t="s">
        <v>399</v>
      </c>
      <c r="B5" s="547"/>
      <c r="C5" s="547"/>
      <c r="D5" s="547"/>
      <c r="E5" s="547"/>
      <c r="F5" s="547"/>
      <c r="G5" s="547"/>
      <c r="H5" s="547"/>
      <c r="I5" s="547"/>
      <c r="J5" s="547"/>
    </row>
    <row r="6" spans="1:10" ht="14.1" customHeight="1" x14ac:dyDescent="0.3">
      <c r="A6" s="575" t="s">
        <v>400</v>
      </c>
      <c r="B6" s="575"/>
      <c r="C6" s="575"/>
      <c r="D6" s="575"/>
      <c r="E6" s="575"/>
      <c r="F6" s="575"/>
      <c r="G6" s="575"/>
      <c r="H6" s="575"/>
      <c r="I6" s="575"/>
      <c r="J6" s="575"/>
    </row>
    <row r="7" spans="1:10" ht="14.1" customHeight="1" x14ac:dyDescent="0.3">
      <c r="A7" s="591"/>
      <c r="B7" s="591"/>
      <c r="C7" s="591"/>
      <c r="D7" s="591"/>
      <c r="E7" s="591"/>
      <c r="F7" s="591"/>
      <c r="G7" s="591"/>
      <c r="H7" s="591"/>
      <c r="I7" s="591"/>
      <c r="J7" s="591"/>
    </row>
    <row r="8" spans="1:10" ht="14.1" customHeight="1" thickBot="1" x14ac:dyDescent="0.35">
      <c r="A8" s="590" t="s">
        <v>64</v>
      </c>
      <c r="B8" s="590"/>
      <c r="C8" s="590"/>
      <c r="D8" s="590"/>
      <c r="J8" s="199" t="s">
        <v>228</v>
      </c>
    </row>
    <row r="9" spans="1:10" ht="14.1" customHeight="1" thickBot="1" x14ac:dyDescent="0.35">
      <c r="A9" s="25"/>
      <c r="B9" s="393"/>
      <c r="C9" s="393"/>
      <c r="D9" s="393"/>
      <c r="E9" s="27"/>
      <c r="F9" s="389"/>
      <c r="G9" s="554" t="s">
        <v>20</v>
      </c>
      <c r="H9" s="554"/>
      <c r="I9" s="554"/>
      <c r="J9" s="557" t="s">
        <v>25</v>
      </c>
    </row>
    <row r="10" spans="1:10" ht="14.1" customHeight="1" x14ac:dyDescent="0.3">
      <c r="A10" s="579" t="s">
        <v>1</v>
      </c>
      <c r="B10" s="580"/>
      <c r="C10" s="580"/>
      <c r="D10" s="576"/>
      <c r="E10" s="576" t="s">
        <v>17</v>
      </c>
      <c r="F10" s="390" t="s">
        <v>18</v>
      </c>
      <c r="G10" s="403" t="s">
        <v>417</v>
      </c>
      <c r="H10" s="403" t="s">
        <v>22</v>
      </c>
      <c r="I10" s="577" t="s">
        <v>23</v>
      </c>
      <c r="J10" s="558"/>
    </row>
    <row r="11" spans="1:10" ht="14.1" customHeight="1" x14ac:dyDescent="0.3">
      <c r="A11" s="579"/>
      <c r="B11" s="580"/>
      <c r="C11" s="580"/>
      <c r="D11" s="576"/>
      <c r="E11" s="576"/>
      <c r="F11" s="390" t="s">
        <v>19</v>
      </c>
      <c r="G11" s="404" t="s">
        <v>19</v>
      </c>
      <c r="H11" s="404" t="s">
        <v>24</v>
      </c>
      <c r="I11" s="578"/>
      <c r="J11" s="390" t="s">
        <v>26</v>
      </c>
    </row>
    <row r="12" spans="1:10" ht="14.1" customHeight="1" thickBot="1" x14ac:dyDescent="0.35">
      <c r="A12" s="572" t="s">
        <v>419</v>
      </c>
      <c r="B12" s="573"/>
      <c r="C12" s="573"/>
      <c r="D12" s="574"/>
      <c r="E12" s="405" t="s">
        <v>420</v>
      </c>
      <c r="F12" s="405" t="s">
        <v>421</v>
      </c>
      <c r="G12" s="405" t="s">
        <v>422</v>
      </c>
      <c r="H12" s="405" t="s">
        <v>423</v>
      </c>
      <c r="I12" s="405" t="s">
        <v>424</v>
      </c>
      <c r="J12" s="405" t="s">
        <v>425</v>
      </c>
    </row>
    <row r="13" spans="1:10" ht="14.1" customHeight="1" x14ac:dyDescent="0.3">
      <c r="A13" s="283"/>
      <c r="B13" s="281"/>
      <c r="C13" s="281"/>
      <c r="D13" s="284"/>
      <c r="E13" s="285"/>
      <c r="F13" s="282"/>
      <c r="G13" s="282"/>
      <c r="H13" s="282"/>
      <c r="I13" s="282"/>
      <c r="J13" s="282"/>
    </row>
    <row r="14" spans="1:10" ht="14.1" customHeight="1" x14ac:dyDescent="0.3">
      <c r="A14" s="571" t="s">
        <v>62</v>
      </c>
      <c r="B14" s="569"/>
      <c r="C14" s="569"/>
      <c r="D14" s="570"/>
      <c r="E14" s="291"/>
      <c r="F14" s="14"/>
      <c r="G14" s="14"/>
      <c r="H14" s="14"/>
      <c r="I14" s="14"/>
      <c r="J14" s="14"/>
    </row>
    <row r="15" spans="1:10" ht="14.1" customHeight="1" x14ac:dyDescent="0.3">
      <c r="A15" s="32"/>
      <c r="B15" s="549" t="s">
        <v>2</v>
      </c>
      <c r="C15" s="549"/>
      <c r="D15" s="556"/>
      <c r="E15" s="52" t="s">
        <v>160</v>
      </c>
      <c r="F15" s="14"/>
      <c r="G15" s="14"/>
      <c r="H15" s="14"/>
      <c r="I15" s="14"/>
      <c r="J15" s="14"/>
    </row>
    <row r="16" spans="1:10" ht="14.1" customHeight="1" x14ac:dyDescent="0.3">
      <c r="A16" s="32"/>
      <c r="B16" s="33"/>
      <c r="C16" s="549" t="s">
        <v>3</v>
      </c>
      <c r="D16" s="556"/>
      <c r="E16" s="96" t="s">
        <v>78</v>
      </c>
      <c r="F16" s="22">
        <v>852912</v>
      </c>
      <c r="G16" s="22">
        <v>506916</v>
      </c>
      <c r="H16" s="22">
        <v>632388</v>
      </c>
      <c r="I16" s="22">
        <f t="shared" ref="I16:I31" si="0">SUM(G16:H16)</f>
        <v>1139304</v>
      </c>
      <c r="J16" s="22">
        <v>1013832</v>
      </c>
    </row>
    <row r="17" spans="1:10" ht="14.1" customHeight="1" x14ac:dyDescent="0.3">
      <c r="A17" s="32"/>
      <c r="B17" s="549" t="s">
        <v>4</v>
      </c>
      <c r="C17" s="549"/>
      <c r="D17" s="556"/>
      <c r="E17" s="52" t="s">
        <v>161</v>
      </c>
      <c r="F17" s="366">
        <f>SUM(F19:F26)</f>
        <v>297152</v>
      </c>
      <c r="G17" s="366">
        <f t="shared" ref="G17:J17" si="1">SUM(G19:G26)</f>
        <v>160017</v>
      </c>
      <c r="H17" s="366">
        <f t="shared" si="1"/>
        <v>202867</v>
      </c>
      <c r="I17" s="366">
        <f t="shared" si="0"/>
        <v>362884</v>
      </c>
      <c r="J17" s="366">
        <f t="shared" si="1"/>
        <v>330972</v>
      </c>
    </row>
    <row r="18" spans="1:10" ht="14.1" customHeight="1" x14ac:dyDescent="0.3">
      <c r="A18" s="32"/>
      <c r="B18" s="31"/>
      <c r="C18" s="549" t="s">
        <v>5</v>
      </c>
      <c r="D18" s="556"/>
      <c r="E18" s="96" t="s">
        <v>79</v>
      </c>
      <c r="F18" s="22">
        <v>48000</v>
      </c>
      <c r="G18" s="22">
        <v>24000</v>
      </c>
      <c r="H18" s="22">
        <v>48000</v>
      </c>
      <c r="I18" s="22">
        <f t="shared" si="0"/>
        <v>72000</v>
      </c>
      <c r="J18" s="22">
        <v>48000</v>
      </c>
    </row>
    <row r="19" spans="1:10" ht="14.1" customHeight="1" x14ac:dyDescent="0.3">
      <c r="A19" s="32"/>
      <c r="B19" s="31"/>
      <c r="C19" s="232" t="s">
        <v>130</v>
      </c>
      <c r="D19" s="231"/>
      <c r="E19" s="233" t="s">
        <v>145</v>
      </c>
      <c r="F19" s="22">
        <v>67500</v>
      </c>
      <c r="G19" s="22">
        <v>33750</v>
      </c>
      <c r="H19" s="22">
        <v>33750</v>
      </c>
      <c r="I19" s="22">
        <f t="shared" si="0"/>
        <v>67500</v>
      </c>
      <c r="J19" s="22">
        <v>67500</v>
      </c>
    </row>
    <row r="20" spans="1:10" ht="14.1" customHeight="1" x14ac:dyDescent="0.3">
      <c r="A20" s="32"/>
      <c r="B20" s="31"/>
      <c r="C20" s="232" t="s">
        <v>131</v>
      </c>
      <c r="D20" s="231"/>
      <c r="E20" s="233" t="s">
        <v>146</v>
      </c>
      <c r="F20" s="22">
        <v>67500</v>
      </c>
      <c r="G20" s="22">
        <v>33750</v>
      </c>
      <c r="H20" s="22">
        <v>33750</v>
      </c>
      <c r="I20" s="22">
        <f t="shared" si="0"/>
        <v>67500</v>
      </c>
      <c r="J20" s="22">
        <v>67500</v>
      </c>
    </row>
    <row r="21" spans="1:10" ht="14.1" customHeight="1" x14ac:dyDescent="0.3">
      <c r="A21" s="32"/>
      <c r="B21" s="31"/>
      <c r="C21" s="232" t="s">
        <v>132</v>
      </c>
      <c r="D21" s="231"/>
      <c r="E21" s="233" t="s">
        <v>147</v>
      </c>
      <c r="F21" s="22">
        <v>10000</v>
      </c>
      <c r="G21" s="22">
        <v>12000</v>
      </c>
      <c r="H21" s="22">
        <v>6000</v>
      </c>
      <c r="I21" s="22">
        <f t="shared" si="0"/>
        <v>18000</v>
      </c>
      <c r="J21" s="22">
        <v>12000</v>
      </c>
    </row>
    <row r="22" spans="1:10" ht="14.1" customHeight="1" x14ac:dyDescent="0.3">
      <c r="A22" s="32"/>
      <c r="B22" s="31"/>
      <c r="C22" s="232" t="s">
        <v>135</v>
      </c>
      <c r="D22" s="231"/>
      <c r="E22" s="233" t="s">
        <v>150</v>
      </c>
      <c r="F22" s="22">
        <v>0</v>
      </c>
      <c r="G22" s="22">
        <v>0</v>
      </c>
      <c r="H22" s="22">
        <v>0</v>
      </c>
      <c r="I22" s="22">
        <f t="shared" si="0"/>
        <v>0</v>
      </c>
      <c r="J22" s="22">
        <v>0</v>
      </c>
    </row>
    <row r="23" spans="1:10" ht="14.1" customHeight="1" x14ac:dyDescent="0.3">
      <c r="A23" s="32"/>
      <c r="B23" s="31"/>
      <c r="C23" s="232" t="s">
        <v>139</v>
      </c>
      <c r="D23" s="231"/>
      <c r="E23" s="233" t="s">
        <v>152</v>
      </c>
      <c r="F23" s="22">
        <v>0</v>
      </c>
      <c r="G23" s="22">
        <v>0</v>
      </c>
      <c r="H23" s="22">
        <v>5000</v>
      </c>
      <c r="I23" s="22">
        <f t="shared" si="0"/>
        <v>5000</v>
      </c>
      <c r="J23" s="22">
        <v>5000</v>
      </c>
    </row>
    <row r="24" spans="1:10" ht="14.1" customHeight="1" x14ac:dyDescent="0.3">
      <c r="A24" s="32"/>
      <c r="B24" s="31"/>
      <c r="C24" s="232" t="s">
        <v>138</v>
      </c>
      <c r="D24" s="231"/>
      <c r="E24" s="233" t="s">
        <v>154</v>
      </c>
      <c r="F24" s="22">
        <v>71076</v>
      </c>
      <c r="G24" s="22">
        <v>0</v>
      </c>
      <c r="H24" s="22">
        <v>94942</v>
      </c>
      <c r="I24" s="22">
        <f t="shared" si="0"/>
        <v>94942</v>
      </c>
      <c r="J24" s="22">
        <v>84486</v>
      </c>
    </row>
    <row r="25" spans="1:10" ht="14.1" customHeight="1" x14ac:dyDescent="0.3">
      <c r="A25" s="32"/>
      <c r="B25" s="31"/>
      <c r="C25" s="232" t="s">
        <v>237</v>
      </c>
      <c r="D25" s="231"/>
      <c r="E25" s="233" t="s">
        <v>154</v>
      </c>
      <c r="F25" s="22">
        <v>71076</v>
      </c>
      <c r="G25" s="22">
        <v>80517</v>
      </c>
      <c r="H25" s="22">
        <v>14425</v>
      </c>
      <c r="I25" s="22">
        <f t="shared" si="0"/>
        <v>94942</v>
      </c>
      <c r="J25" s="22">
        <v>84486</v>
      </c>
    </row>
    <row r="26" spans="1:10" ht="14.1" customHeight="1" x14ac:dyDescent="0.3">
      <c r="A26" s="32"/>
      <c r="B26" s="31"/>
      <c r="C26" s="232" t="s">
        <v>140</v>
      </c>
      <c r="D26" s="231"/>
      <c r="E26" s="233" t="s">
        <v>155</v>
      </c>
      <c r="F26" s="22">
        <v>10000</v>
      </c>
      <c r="G26" s="22">
        <v>0</v>
      </c>
      <c r="H26" s="22">
        <v>15000</v>
      </c>
      <c r="I26" s="22">
        <f t="shared" si="0"/>
        <v>15000</v>
      </c>
      <c r="J26" s="22">
        <v>10000</v>
      </c>
    </row>
    <row r="27" spans="1:10" ht="14.1" customHeight="1" x14ac:dyDescent="0.3">
      <c r="A27" s="32"/>
      <c r="B27" s="33" t="s">
        <v>60</v>
      </c>
      <c r="C27" s="33"/>
      <c r="D27" s="34"/>
      <c r="E27" s="52" t="s">
        <v>156</v>
      </c>
      <c r="F27" s="367">
        <f>SUM(F28:F31)</f>
        <v>115273.56</v>
      </c>
      <c r="G27" s="367">
        <f t="shared" ref="G27:J27" si="2">SUM(G28:G31)</f>
        <v>65263.85</v>
      </c>
      <c r="H27" s="367">
        <f t="shared" si="2"/>
        <v>93465.15</v>
      </c>
      <c r="I27" s="367">
        <f t="shared" si="0"/>
        <v>158729</v>
      </c>
      <c r="J27" s="367">
        <f t="shared" si="2"/>
        <v>137091</v>
      </c>
    </row>
    <row r="28" spans="1:10" ht="14.1" customHeight="1" x14ac:dyDescent="0.3">
      <c r="A28" s="32"/>
      <c r="B28" s="31"/>
      <c r="C28" s="81" t="s">
        <v>141</v>
      </c>
      <c r="D28" s="79"/>
      <c r="E28" s="52" t="s">
        <v>157</v>
      </c>
      <c r="F28" s="22">
        <v>102350</v>
      </c>
      <c r="G28" s="22">
        <v>58448.32</v>
      </c>
      <c r="H28" s="22">
        <v>78268.679999999993</v>
      </c>
      <c r="I28" s="14">
        <f t="shared" si="0"/>
        <v>136717</v>
      </c>
      <c r="J28" s="14">
        <v>121660</v>
      </c>
    </row>
    <row r="29" spans="1:10" ht="14.1" customHeight="1" x14ac:dyDescent="0.3">
      <c r="A29" s="32"/>
      <c r="B29" s="31"/>
      <c r="C29" s="81" t="s">
        <v>142</v>
      </c>
      <c r="D29" s="79"/>
      <c r="E29" s="52" t="s">
        <v>158</v>
      </c>
      <c r="F29" s="22">
        <v>2400</v>
      </c>
      <c r="G29" s="22">
        <v>1200</v>
      </c>
      <c r="H29" s="22">
        <v>2400</v>
      </c>
      <c r="I29" s="14">
        <f t="shared" si="0"/>
        <v>3600</v>
      </c>
      <c r="J29" s="14">
        <v>2400</v>
      </c>
    </row>
    <row r="30" spans="1:10" ht="14.1" customHeight="1" x14ac:dyDescent="0.3">
      <c r="A30" s="32"/>
      <c r="B30" s="31"/>
      <c r="C30" s="81" t="s">
        <v>143</v>
      </c>
      <c r="D30" s="79"/>
      <c r="E30" s="52" t="s">
        <v>162</v>
      </c>
      <c r="F30" s="22">
        <v>8123.56</v>
      </c>
      <c r="G30" s="22">
        <v>4415.53</v>
      </c>
      <c r="H30" s="22">
        <v>10396.469999999999</v>
      </c>
      <c r="I30" s="14">
        <f t="shared" si="0"/>
        <v>14812</v>
      </c>
      <c r="J30" s="14">
        <v>10631</v>
      </c>
    </row>
    <row r="31" spans="1:10" ht="14.1" customHeight="1" x14ac:dyDescent="0.3">
      <c r="A31" s="32"/>
      <c r="B31" s="31"/>
      <c r="C31" s="81" t="s">
        <v>144</v>
      </c>
      <c r="D31" s="79"/>
      <c r="E31" s="52" t="s">
        <v>159</v>
      </c>
      <c r="F31" s="22">
        <v>2400</v>
      </c>
      <c r="G31" s="22">
        <v>1200</v>
      </c>
      <c r="H31" s="22">
        <v>2400</v>
      </c>
      <c r="I31" s="14">
        <f t="shared" si="0"/>
        <v>3600</v>
      </c>
      <c r="J31" s="14">
        <v>2400</v>
      </c>
    </row>
    <row r="32" spans="1:10" ht="14.1" customHeight="1" x14ac:dyDescent="0.3">
      <c r="A32" s="32"/>
      <c r="B32" s="145" t="s">
        <v>6</v>
      </c>
      <c r="C32" s="146"/>
      <c r="E32" s="52" t="s">
        <v>163</v>
      </c>
      <c r="F32" s="14">
        <v>138.44</v>
      </c>
      <c r="G32" s="14"/>
      <c r="H32" s="14"/>
      <c r="I32" s="14"/>
      <c r="J32" s="14"/>
    </row>
    <row r="33" spans="1:10" ht="14.1" customHeight="1" x14ac:dyDescent="0.3">
      <c r="A33" s="32"/>
      <c r="B33" s="33"/>
      <c r="C33" s="144" t="s">
        <v>6</v>
      </c>
      <c r="D33" s="146"/>
      <c r="E33" s="52" t="s">
        <v>159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</row>
    <row r="34" spans="1:10" ht="14.1" customHeight="1" x14ac:dyDescent="0.3">
      <c r="A34" s="32"/>
      <c r="B34" s="33"/>
      <c r="C34" s="565" t="s">
        <v>245</v>
      </c>
      <c r="D34" s="564"/>
      <c r="E34" s="52"/>
      <c r="F34" s="22">
        <v>10000</v>
      </c>
      <c r="G34" s="22">
        <v>0</v>
      </c>
      <c r="H34" s="22">
        <v>15000</v>
      </c>
      <c r="I34" s="22">
        <f>SUM(G34:H34)</f>
        <v>15000</v>
      </c>
      <c r="J34" s="22">
        <v>10000</v>
      </c>
    </row>
    <row r="35" spans="1:10" ht="14.1" customHeight="1" x14ac:dyDescent="0.3">
      <c r="A35" s="32"/>
      <c r="B35" s="33"/>
      <c r="C35" s="253" t="s">
        <v>313</v>
      </c>
      <c r="D35" s="252"/>
      <c r="E35" s="52"/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4.1" customHeight="1" x14ac:dyDescent="0.3">
      <c r="A36" s="32"/>
      <c r="B36" s="569" t="s">
        <v>87</v>
      </c>
      <c r="C36" s="569"/>
      <c r="D36" s="570"/>
      <c r="E36" s="84"/>
      <c r="F36" s="17">
        <f>SUM(F16,F17,F18,F27,F33,F32,F34)</f>
        <v>1323476</v>
      </c>
      <c r="G36" s="17">
        <f>SUM(G16,G17,G18,G27,G34)</f>
        <v>756196.85</v>
      </c>
      <c r="H36" s="17">
        <f t="shared" ref="H36:J36" si="3">SUM(H16,H17,H18,H27,H34)</f>
        <v>991720.15</v>
      </c>
      <c r="I36" s="17">
        <f>SUM(I16,I17,I18,I27,I34)</f>
        <v>1747917</v>
      </c>
      <c r="J36" s="17">
        <f t="shared" si="3"/>
        <v>1539895</v>
      </c>
    </row>
    <row r="37" spans="1:10" s="20" customFormat="1" ht="14.1" customHeight="1" x14ac:dyDescent="0.3">
      <c r="A37" s="187"/>
      <c r="B37" s="55"/>
      <c r="C37" s="55"/>
      <c r="D37" s="55"/>
      <c r="E37" s="29"/>
      <c r="F37" s="197"/>
      <c r="G37" s="197"/>
      <c r="H37" s="197"/>
      <c r="I37" s="197"/>
      <c r="J37" s="197"/>
    </row>
    <row r="38" spans="1:10" s="20" customFormat="1" ht="14.1" customHeight="1" x14ac:dyDescent="0.3">
      <c r="A38" s="33"/>
      <c r="B38" s="172"/>
      <c r="C38" s="172"/>
      <c r="D38" s="172"/>
      <c r="E38" s="174"/>
      <c r="F38" s="58"/>
      <c r="G38" s="58"/>
      <c r="H38" s="58"/>
      <c r="I38" s="58"/>
    </row>
    <row r="39" spans="1:10" s="20" customFormat="1" ht="14.1" customHeight="1" x14ac:dyDescent="0.3">
      <c r="A39" s="33"/>
      <c r="B39" s="265"/>
      <c r="C39" s="265"/>
      <c r="D39" s="265"/>
      <c r="E39" s="272"/>
      <c r="F39" s="58"/>
      <c r="G39" s="58"/>
      <c r="H39" s="58"/>
      <c r="I39" s="58"/>
      <c r="J39" s="58"/>
    </row>
    <row r="40" spans="1:10" s="20" customFormat="1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s="20" customFormat="1" ht="14.1" customHeight="1" x14ac:dyDescent="0.3">
      <c r="A41" s="33"/>
      <c r="B41" s="355"/>
      <c r="C41" s="355"/>
      <c r="D41" s="355"/>
      <c r="E41" s="358"/>
      <c r="F41" s="58"/>
      <c r="G41" s="58"/>
      <c r="H41" s="58"/>
      <c r="I41" s="58"/>
      <c r="J41" s="58"/>
    </row>
    <row r="42" spans="1:10" s="20" customFormat="1" ht="14.1" customHeight="1" x14ac:dyDescent="0.3">
      <c r="A42" s="33"/>
      <c r="B42" s="265"/>
      <c r="C42" s="265"/>
      <c r="D42" s="265"/>
      <c r="E42" s="272"/>
      <c r="F42" s="58"/>
      <c r="G42" s="58"/>
      <c r="H42" s="58"/>
      <c r="I42" s="58"/>
      <c r="J42" s="58"/>
    </row>
    <row r="43" spans="1:10" s="20" customFormat="1" ht="14.1" customHeight="1" x14ac:dyDescent="0.3">
      <c r="A43" s="590" t="s">
        <v>64</v>
      </c>
      <c r="B43" s="590"/>
      <c r="C43" s="590"/>
      <c r="D43" s="590"/>
      <c r="E43" s="178"/>
      <c r="F43" s="58"/>
      <c r="G43" s="58"/>
      <c r="H43" s="58"/>
      <c r="I43" s="58"/>
      <c r="J43" s="199" t="s">
        <v>227</v>
      </c>
    </row>
    <row r="44" spans="1:10" ht="14.1" customHeight="1" x14ac:dyDescent="0.3">
      <c r="A44" s="41"/>
      <c r="B44" s="29"/>
      <c r="C44" s="29"/>
      <c r="D44" s="42"/>
      <c r="E44" s="277"/>
      <c r="F44" s="273"/>
      <c r="G44" s="597" t="s">
        <v>20</v>
      </c>
      <c r="H44" s="597"/>
      <c r="I44" s="597"/>
      <c r="J44" s="598" t="s">
        <v>25</v>
      </c>
    </row>
    <row r="45" spans="1:10" ht="14.1" customHeight="1" x14ac:dyDescent="0.3">
      <c r="A45" s="275"/>
      <c r="B45" s="272"/>
      <c r="C45" s="272"/>
      <c r="D45" s="276"/>
      <c r="E45" s="600" t="s">
        <v>17</v>
      </c>
      <c r="F45" s="274" t="s">
        <v>18</v>
      </c>
      <c r="G45" s="274" t="s">
        <v>21</v>
      </c>
      <c r="H45" s="274" t="s">
        <v>22</v>
      </c>
      <c r="I45" s="601" t="s">
        <v>23</v>
      </c>
      <c r="J45" s="599"/>
    </row>
    <row r="46" spans="1:10" ht="14.1" customHeight="1" x14ac:dyDescent="0.3">
      <c r="A46" s="603" t="s">
        <v>1</v>
      </c>
      <c r="B46" s="561"/>
      <c r="C46" s="561"/>
      <c r="D46" s="604"/>
      <c r="E46" s="600"/>
      <c r="F46" s="274" t="s">
        <v>19</v>
      </c>
      <c r="G46" s="274" t="s">
        <v>19</v>
      </c>
      <c r="H46" s="274" t="s">
        <v>24</v>
      </c>
      <c r="I46" s="602"/>
      <c r="J46" s="274" t="s">
        <v>26</v>
      </c>
    </row>
    <row r="47" spans="1:10" ht="14.1" customHeight="1" x14ac:dyDescent="0.3">
      <c r="A47" s="594">
        <v>1</v>
      </c>
      <c r="B47" s="595"/>
      <c r="C47" s="595"/>
      <c r="D47" s="596"/>
      <c r="E47" s="30">
        <v>2</v>
      </c>
      <c r="F47" s="88">
        <v>3</v>
      </c>
      <c r="G47" s="88">
        <v>4</v>
      </c>
      <c r="H47" s="88">
        <v>5</v>
      </c>
      <c r="I47" s="88">
        <v>6</v>
      </c>
      <c r="J47" s="88">
        <v>7</v>
      </c>
    </row>
    <row r="48" spans="1:10" ht="12.9" customHeight="1" x14ac:dyDescent="0.3">
      <c r="A48" s="191" t="s">
        <v>7</v>
      </c>
      <c r="B48" s="59"/>
      <c r="C48" s="46"/>
      <c r="D48" s="198"/>
      <c r="E48" s="176"/>
      <c r="F48" s="16"/>
      <c r="G48" s="16"/>
      <c r="H48" s="16"/>
      <c r="I48" s="16"/>
      <c r="J48" s="16"/>
    </row>
    <row r="49" spans="1:10" ht="12.9" customHeight="1" x14ac:dyDescent="0.3">
      <c r="A49" s="11"/>
      <c r="B49" s="548" t="s">
        <v>8</v>
      </c>
      <c r="C49" s="549"/>
      <c r="D49" s="556"/>
      <c r="E49" s="52" t="s">
        <v>122</v>
      </c>
      <c r="F49" s="14"/>
      <c r="G49" s="14"/>
      <c r="H49" s="14"/>
      <c r="I49" s="14"/>
      <c r="J49" s="14"/>
    </row>
    <row r="50" spans="1:10" ht="12.9" customHeight="1" x14ac:dyDescent="0.3">
      <c r="A50" s="11"/>
      <c r="B50" s="147"/>
      <c r="C50" s="548" t="s">
        <v>8</v>
      </c>
      <c r="D50" s="556"/>
      <c r="E50" s="52" t="s">
        <v>115</v>
      </c>
      <c r="F50" s="14">
        <v>39059</v>
      </c>
      <c r="G50" s="14">
        <v>31700</v>
      </c>
      <c r="H50" s="14">
        <v>18300</v>
      </c>
      <c r="I50" s="14">
        <f>SUM(G50:H50)</f>
        <v>50000</v>
      </c>
      <c r="J50" s="14">
        <v>100000</v>
      </c>
    </row>
    <row r="51" spans="1:10" ht="12.9" customHeight="1" x14ac:dyDescent="0.3">
      <c r="A51" s="11"/>
      <c r="B51" s="548" t="s">
        <v>9</v>
      </c>
      <c r="C51" s="549"/>
      <c r="D51" s="556"/>
      <c r="E51" s="52" t="s">
        <v>123</v>
      </c>
      <c r="F51" s="14"/>
      <c r="G51" s="14"/>
      <c r="H51" s="14"/>
      <c r="I51" s="14"/>
      <c r="J51" s="14"/>
    </row>
    <row r="52" spans="1:10" ht="12.9" customHeight="1" x14ac:dyDescent="0.3">
      <c r="A52" s="11"/>
      <c r="B52" s="147"/>
      <c r="C52" s="548" t="s">
        <v>50</v>
      </c>
      <c r="D52" s="556"/>
      <c r="E52" s="52" t="s">
        <v>116</v>
      </c>
      <c r="F52" s="14">
        <v>85050</v>
      </c>
      <c r="G52" s="14">
        <v>20021</v>
      </c>
      <c r="H52" s="14">
        <v>59979</v>
      </c>
      <c r="I52" s="14">
        <f>SUM(G52:H52)</f>
        <v>80000</v>
      </c>
      <c r="J52" s="14">
        <v>100000</v>
      </c>
    </row>
    <row r="53" spans="1:10" ht="12.9" customHeight="1" x14ac:dyDescent="0.3">
      <c r="A53" s="11"/>
      <c r="B53" s="548" t="s">
        <v>10</v>
      </c>
      <c r="C53" s="549"/>
      <c r="D53" s="556"/>
      <c r="E53" s="52" t="s">
        <v>124</v>
      </c>
      <c r="F53" s="14"/>
      <c r="G53" s="14"/>
      <c r="H53" s="14"/>
      <c r="I53" s="14"/>
      <c r="J53" s="14"/>
    </row>
    <row r="54" spans="1:10" ht="12.9" customHeight="1" x14ac:dyDescent="0.3">
      <c r="A54" s="11"/>
      <c r="B54" s="147"/>
      <c r="C54" s="548" t="s">
        <v>35</v>
      </c>
      <c r="D54" s="556"/>
      <c r="E54" s="52" t="s">
        <v>117</v>
      </c>
      <c r="F54" s="14">
        <v>23979.7</v>
      </c>
      <c r="G54" s="14">
        <v>25005.7</v>
      </c>
      <c r="H54" s="14">
        <v>44994.3</v>
      </c>
      <c r="I54" s="14">
        <f>SUM(G54:H54)</f>
        <v>70000</v>
      </c>
      <c r="J54" s="14">
        <v>100000</v>
      </c>
    </row>
    <row r="55" spans="1:10" ht="12.9" customHeight="1" x14ac:dyDescent="0.3">
      <c r="A55" s="11"/>
      <c r="B55" s="548" t="s">
        <v>73</v>
      </c>
      <c r="C55" s="549"/>
      <c r="D55" s="556"/>
      <c r="E55" s="52" t="s">
        <v>126</v>
      </c>
      <c r="F55" s="19"/>
      <c r="G55" s="19"/>
      <c r="H55" s="19"/>
      <c r="I55" s="19"/>
      <c r="J55" s="19"/>
    </row>
    <row r="56" spans="1:10" ht="12.9" customHeight="1" x14ac:dyDescent="0.3">
      <c r="A56" s="11"/>
      <c r="B56" s="147"/>
      <c r="C56" s="548" t="s">
        <v>42</v>
      </c>
      <c r="D56" s="556"/>
      <c r="E56" s="52" t="s">
        <v>120</v>
      </c>
      <c r="F56" s="22">
        <v>8000</v>
      </c>
      <c r="G56" s="22">
        <v>6088.25</v>
      </c>
      <c r="H56" s="22">
        <v>15511.75</v>
      </c>
      <c r="I56" s="22">
        <f>SUM(G56:H56)</f>
        <v>21600</v>
      </c>
      <c r="J56" s="22">
        <v>21600</v>
      </c>
    </row>
    <row r="57" spans="1:10" ht="12.9" customHeight="1" x14ac:dyDescent="0.3">
      <c r="A57" s="11"/>
      <c r="B57" s="147"/>
      <c r="C57" s="548" t="s">
        <v>113</v>
      </c>
      <c r="D57" s="556"/>
      <c r="E57" s="52" t="s">
        <v>121</v>
      </c>
      <c r="F57" s="22">
        <v>24192</v>
      </c>
      <c r="G57" s="22">
        <v>10080</v>
      </c>
      <c r="H57" s="22">
        <v>14112</v>
      </c>
      <c r="I57" s="22">
        <f>SUM(G57:H57)</f>
        <v>24192</v>
      </c>
      <c r="J57" s="22">
        <v>24192</v>
      </c>
    </row>
    <row r="58" spans="1:10" ht="12.9" customHeight="1" x14ac:dyDescent="0.3">
      <c r="A58" s="11"/>
      <c r="B58" s="206"/>
      <c r="C58" s="206" t="s">
        <v>229</v>
      </c>
      <c r="D58" s="207"/>
      <c r="E58" s="52" t="s">
        <v>205</v>
      </c>
      <c r="F58" s="22">
        <v>0</v>
      </c>
      <c r="G58" s="22">
        <v>0</v>
      </c>
      <c r="H58" s="22">
        <v>1000</v>
      </c>
      <c r="I58" s="22">
        <f>SUM(G58:H58)</f>
        <v>1000</v>
      </c>
      <c r="J58" s="22">
        <v>1000</v>
      </c>
    </row>
    <row r="59" spans="1:10" ht="12.9" customHeight="1" x14ac:dyDescent="0.3">
      <c r="A59" s="11"/>
      <c r="B59" s="565" t="s">
        <v>58</v>
      </c>
      <c r="C59" s="555"/>
      <c r="D59" s="556"/>
      <c r="E59" s="52" t="s">
        <v>164</v>
      </c>
      <c r="F59" s="14"/>
      <c r="G59" s="14"/>
      <c r="H59" s="14"/>
      <c r="I59" s="14"/>
      <c r="J59" s="14"/>
    </row>
    <row r="60" spans="1:10" ht="12.9" customHeight="1" x14ac:dyDescent="0.3">
      <c r="A60" s="11"/>
      <c r="B60" s="150"/>
      <c r="C60" s="565" t="s">
        <v>102</v>
      </c>
      <c r="D60" s="556"/>
      <c r="E60" s="52" t="s">
        <v>167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ht="12.9" customHeight="1" x14ac:dyDescent="0.3">
      <c r="A61" s="11"/>
      <c r="B61" s="253"/>
      <c r="C61" s="253" t="s">
        <v>314</v>
      </c>
      <c r="D61" s="251"/>
      <c r="E61" s="159"/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1:10" ht="12.9" customHeight="1" x14ac:dyDescent="0.3">
      <c r="A62" s="11"/>
      <c r="B62" s="156" t="s">
        <v>215</v>
      </c>
      <c r="C62" s="148"/>
      <c r="D62" s="149"/>
      <c r="E62" s="160" t="s">
        <v>168</v>
      </c>
      <c r="F62" s="368"/>
      <c r="G62" s="368"/>
      <c r="H62" s="368"/>
      <c r="I62" s="368"/>
      <c r="J62" s="368"/>
    </row>
    <row r="63" spans="1:10" ht="12.9" customHeight="1" x14ac:dyDescent="0.3">
      <c r="A63" s="11"/>
      <c r="B63" s="156"/>
      <c r="C63" s="156" t="s">
        <v>103</v>
      </c>
      <c r="D63" s="157"/>
      <c r="E63" s="160" t="s">
        <v>169</v>
      </c>
      <c r="F63" s="161">
        <v>1530</v>
      </c>
      <c r="G63" s="161">
        <v>0</v>
      </c>
      <c r="H63" s="161">
        <v>6000</v>
      </c>
      <c r="I63" s="161">
        <f>SUM(G63:H63)</f>
        <v>6000</v>
      </c>
      <c r="J63" s="161">
        <v>6000</v>
      </c>
    </row>
    <row r="64" spans="1:10" ht="12.9" customHeight="1" x14ac:dyDescent="0.3">
      <c r="A64" s="11"/>
      <c r="B64" s="156" t="s">
        <v>216</v>
      </c>
      <c r="C64" s="156"/>
      <c r="D64" s="157"/>
      <c r="E64" s="160" t="s">
        <v>171</v>
      </c>
      <c r="F64" s="17"/>
      <c r="G64" s="17"/>
      <c r="H64" s="17"/>
      <c r="I64" s="17"/>
      <c r="J64" s="17"/>
    </row>
    <row r="65" spans="1:10" ht="12.9" customHeight="1" x14ac:dyDescent="0.3">
      <c r="A65" s="11"/>
      <c r="B65" s="156"/>
      <c r="C65" s="156" t="s">
        <v>107</v>
      </c>
      <c r="D65" s="157"/>
      <c r="E65" s="160" t="s">
        <v>175</v>
      </c>
      <c r="F65" s="14">
        <v>0</v>
      </c>
      <c r="G65" s="14">
        <v>0</v>
      </c>
      <c r="H65" s="14">
        <v>10000</v>
      </c>
      <c r="I65" s="14">
        <f>SUM(G65:H65)</f>
        <v>10000</v>
      </c>
      <c r="J65" s="14">
        <v>10000</v>
      </c>
    </row>
    <row r="66" spans="1:10" ht="12.9" customHeight="1" x14ac:dyDescent="0.3">
      <c r="A66" s="11"/>
      <c r="B66" s="156"/>
      <c r="C66" s="156" t="s">
        <v>198</v>
      </c>
      <c r="D66" s="157"/>
      <c r="E66" s="160" t="s">
        <v>199</v>
      </c>
      <c r="F66" s="14">
        <v>0</v>
      </c>
      <c r="G66" s="14">
        <v>0</v>
      </c>
      <c r="H66" s="14">
        <v>10000</v>
      </c>
      <c r="I66" s="14">
        <f>SUM(G66:H66)</f>
        <v>10000</v>
      </c>
      <c r="J66" s="14">
        <v>10000</v>
      </c>
    </row>
    <row r="67" spans="1:10" ht="12.9" customHeight="1" x14ac:dyDescent="0.3">
      <c r="A67" s="11"/>
      <c r="B67" s="352"/>
      <c r="C67" s="352" t="s">
        <v>379</v>
      </c>
      <c r="D67" s="353"/>
      <c r="E67" s="160" t="s">
        <v>386</v>
      </c>
      <c r="F67" s="14">
        <v>70000</v>
      </c>
      <c r="G67" s="14">
        <v>137782</v>
      </c>
      <c r="H67" s="14">
        <v>112218</v>
      </c>
      <c r="I67" s="14">
        <f>SUM(G67:H67)</f>
        <v>250000</v>
      </c>
      <c r="J67" s="14">
        <v>300000</v>
      </c>
    </row>
    <row r="68" spans="1:10" ht="12.9" customHeight="1" x14ac:dyDescent="0.3">
      <c r="A68" s="11"/>
      <c r="B68" s="153" t="s">
        <v>41</v>
      </c>
      <c r="C68" s="156"/>
      <c r="D68" s="157"/>
      <c r="E68" s="160"/>
      <c r="F68" s="17">
        <f>SUM(F50:F67)</f>
        <v>251810.7</v>
      </c>
      <c r="G68" s="17">
        <f>SUM(G50:G67)</f>
        <v>230676.95</v>
      </c>
      <c r="H68" s="17">
        <f>SUM(H50:H67)</f>
        <v>292115.05</v>
      </c>
      <c r="I68" s="17">
        <f>SUM(I50:I67)</f>
        <v>522792</v>
      </c>
      <c r="J68" s="17">
        <f>SUM(J50:J67)</f>
        <v>672792</v>
      </c>
    </row>
    <row r="69" spans="1:10" ht="12.9" customHeight="1" x14ac:dyDescent="0.3">
      <c r="A69" s="571" t="s">
        <v>15</v>
      </c>
      <c r="B69" s="569"/>
      <c r="C69" s="569"/>
      <c r="D69" s="570"/>
      <c r="E69" s="158"/>
      <c r="F69" s="17"/>
      <c r="G69" s="17"/>
      <c r="H69" s="17"/>
      <c r="I69" s="17"/>
      <c r="J69" s="43"/>
    </row>
    <row r="70" spans="1:10" ht="12.9" customHeight="1" x14ac:dyDescent="0.3">
      <c r="A70" s="38"/>
      <c r="B70" s="549" t="s">
        <v>86</v>
      </c>
      <c r="C70" s="549"/>
      <c r="D70" s="556"/>
      <c r="E70" s="52" t="s">
        <v>182</v>
      </c>
      <c r="F70" s="17"/>
      <c r="G70" s="17"/>
      <c r="H70" s="17"/>
      <c r="I70" s="17"/>
      <c r="J70" s="17"/>
    </row>
    <row r="71" spans="1:10" s="423" customFormat="1" ht="12.9" customHeight="1" x14ac:dyDescent="0.3">
      <c r="A71" s="38"/>
      <c r="B71" s="469"/>
      <c r="C71" s="468" t="s">
        <v>494</v>
      </c>
      <c r="D71" s="470"/>
      <c r="E71" s="424" t="s">
        <v>534</v>
      </c>
      <c r="F71" s="17"/>
      <c r="G71" s="17"/>
      <c r="H71" s="17"/>
      <c r="I71" s="17"/>
      <c r="J71" s="161">
        <v>25000</v>
      </c>
    </row>
    <row r="72" spans="1:10" ht="12.9" customHeight="1" x14ac:dyDescent="0.3">
      <c r="A72" s="38"/>
      <c r="B72" s="173"/>
      <c r="C72" s="170" t="s">
        <v>217</v>
      </c>
      <c r="D72" s="171"/>
      <c r="E72" s="52" t="s">
        <v>190</v>
      </c>
      <c r="F72" s="440">
        <v>0</v>
      </c>
      <c r="G72" s="161">
        <v>0</v>
      </c>
      <c r="H72" s="161">
        <v>0</v>
      </c>
      <c r="I72" s="161">
        <v>0</v>
      </c>
      <c r="J72" s="161">
        <v>0</v>
      </c>
    </row>
    <row r="73" spans="1:10" ht="12.9" customHeight="1" x14ac:dyDescent="0.3">
      <c r="A73" s="38"/>
      <c r="B73" s="154"/>
      <c r="C73" s="12" t="s">
        <v>261</v>
      </c>
      <c r="D73" s="44"/>
      <c r="E73" s="52" t="s">
        <v>298</v>
      </c>
      <c r="F73" s="14">
        <v>8895</v>
      </c>
      <c r="G73" s="14">
        <v>0</v>
      </c>
      <c r="H73" s="14">
        <v>0</v>
      </c>
      <c r="I73" s="14">
        <f>SUM(G73:H73)</f>
        <v>0</v>
      </c>
      <c r="J73" s="161">
        <v>0</v>
      </c>
    </row>
    <row r="74" spans="1:10" ht="12.9" customHeight="1" x14ac:dyDescent="0.3">
      <c r="A74" s="38"/>
      <c r="B74" s="569" t="s">
        <v>89</v>
      </c>
      <c r="C74" s="569"/>
      <c r="D74" s="570"/>
      <c r="E74" s="158"/>
      <c r="F74" s="17">
        <f>SUM(F70:F73)</f>
        <v>8895</v>
      </c>
      <c r="G74" s="17">
        <f>SUM(G70:G73)</f>
        <v>0</v>
      </c>
      <c r="H74" s="17">
        <f>SUM(H73:H73)</f>
        <v>0</v>
      </c>
      <c r="I74" s="17">
        <f>SUM(I73:I73)</f>
        <v>0</v>
      </c>
      <c r="J74" s="17">
        <f>SUM(J71:J73)</f>
        <v>25000</v>
      </c>
    </row>
    <row r="75" spans="1:10" ht="12.9" customHeight="1" thickBot="1" x14ac:dyDescent="0.35">
      <c r="A75" s="584" t="s">
        <v>16</v>
      </c>
      <c r="B75" s="585"/>
      <c r="C75" s="585"/>
      <c r="D75" s="586"/>
      <c r="E75" s="30"/>
      <c r="F75" s="152">
        <f>SUM(F36,F68,F74)</f>
        <v>1584181.7</v>
      </c>
      <c r="G75" s="152">
        <f>SUM(G36,G68,G74)</f>
        <v>986873.8</v>
      </c>
      <c r="H75" s="152">
        <f>SUM(H36,H68,H74)</f>
        <v>1283835.2</v>
      </c>
      <c r="I75" s="152">
        <f>SUM(I36,I68,I74)</f>
        <v>2270709</v>
      </c>
      <c r="J75" s="229">
        <f>SUM(J68,J36,J74)</f>
        <v>2237687</v>
      </c>
    </row>
    <row r="76" spans="1:10" s="334" customFormat="1" ht="12.9" customHeight="1" thickTop="1" x14ac:dyDescent="0.3">
      <c r="A76" s="334" t="s">
        <v>28</v>
      </c>
      <c r="E76" s="335" t="s">
        <v>30</v>
      </c>
      <c r="F76" s="336"/>
      <c r="G76" s="336"/>
      <c r="H76" s="336" t="s">
        <v>31</v>
      </c>
      <c r="I76" s="336"/>
      <c r="J76" s="336"/>
    </row>
    <row r="77" spans="1:10" s="334" customFormat="1" ht="12.9" customHeight="1" x14ac:dyDescent="0.3">
      <c r="E77" s="337"/>
      <c r="F77" s="336"/>
      <c r="G77" s="336"/>
      <c r="H77" s="336"/>
      <c r="I77" s="336"/>
      <c r="J77" s="336"/>
    </row>
    <row r="78" spans="1:10" s="334" customFormat="1" ht="12.9" customHeight="1" x14ac:dyDescent="0.3">
      <c r="A78" s="31" t="s">
        <v>28</v>
      </c>
      <c r="B78" s="31"/>
      <c r="C78" s="31"/>
      <c r="D78" s="31"/>
      <c r="E78" s="24" t="s">
        <v>30</v>
      </c>
      <c r="F78" s="48"/>
      <c r="G78" s="48"/>
      <c r="H78" s="40" t="s">
        <v>31</v>
      </c>
      <c r="I78" s="48"/>
      <c r="J78" s="48"/>
    </row>
    <row r="79" spans="1:10" s="334" customFormat="1" ht="12.9" customHeight="1" x14ac:dyDescent="0.3">
      <c r="A79" s="31"/>
      <c r="B79" s="31"/>
      <c r="C79" s="31"/>
      <c r="D79" s="31"/>
      <c r="E79" s="394"/>
      <c r="F79" s="48"/>
      <c r="G79" s="48"/>
      <c r="H79" s="48"/>
      <c r="I79" s="48"/>
      <c r="J79" s="48"/>
    </row>
    <row r="80" spans="1:10" s="334" customFormat="1" ht="14.1" customHeight="1" x14ac:dyDescent="0.3">
      <c r="A80" s="31"/>
      <c r="B80" s="360"/>
      <c r="C80" s="360" t="s">
        <v>408</v>
      </c>
      <c r="D80" s="360"/>
      <c r="E80" s="360"/>
      <c r="F80" s="360" t="s">
        <v>32</v>
      </c>
      <c r="G80" s="360"/>
      <c r="H80" s="361"/>
      <c r="I80" s="360" t="s">
        <v>33</v>
      </c>
      <c r="J80" s="361"/>
    </row>
    <row r="81" spans="1:10" ht="14.1" customHeight="1" x14ac:dyDescent="0.3">
      <c r="A81" s="31"/>
      <c r="B81" s="31"/>
      <c r="C81" s="223" t="s">
        <v>29</v>
      </c>
      <c r="D81" s="31"/>
      <c r="E81" s="394"/>
      <c r="F81" s="223" t="s">
        <v>260</v>
      </c>
      <c r="G81" s="31"/>
      <c r="H81" s="48"/>
      <c r="I81" s="223" t="s">
        <v>308</v>
      </c>
      <c r="J81" s="48"/>
    </row>
  </sheetData>
  <mergeCells count="39">
    <mergeCell ref="J44:J45"/>
    <mergeCell ref="E45:E46"/>
    <mergeCell ref="I45:I46"/>
    <mergeCell ref="A46:D46"/>
    <mergeCell ref="B51:D51"/>
    <mergeCell ref="B53:D53"/>
    <mergeCell ref="A14:D14"/>
    <mergeCell ref="B15:D15"/>
    <mergeCell ref="C16:D16"/>
    <mergeCell ref="B17:D17"/>
    <mergeCell ref="C18:D18"/>
    <mergeCell ref="B36:D36"/>
    <mergeCell ref="C34:D34"/>
    <mergeCell ref="C50:D50"/>
    <mergeCell ref="C52:D52"/>
    <mergeCell ref="A47:D47"/>
    <mergeCell ref="A43:D43"/>
    <mergeCell ref="E10:E11"/>
    <mergeCell ref="I10:I11"/>
    <mergeCell ref="A10:D11"/>
    <mergeCell ref="A12:D12"/>
    <mergeCell ref="B49:D49"/>
    <mergeCell ref="G44:I44"/>
    <mergeCell ref="A5:J5"/>
    <mergeCell ref="C60:D60"/>
    <mergeCell ref="A75:D75"/>
    <mergeCell ref="A69:D69"/>
    <mergeCell ref="B70:D70"/>
    <mergeCell ref="B74:D74"/>
    <mergeCell ref="C54:D54"/>
    <mergeCell ref="C56:D56"/>
    <mergeCell ref="C57:D57"/>
    <mergeCell ref="B59:D59"/>
    <mergeCell ref="B55:D55"/>
    <mergeCell ref="A6:J6"/>
    <mergeCell ref="A7:J7"/>
    <mergeCell ref="A8:D8"/>
    <mergeCell ref="G9:I9"/>
    <mergeCell ref="J9:J10"/>
  </mergeCells>
  <pageMargins left="2.08" right="0.39370078740157483" top="0.19685039370078741" bottom="0.11811023622047245" header="0" footer="0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96"/>
  <sheetViews>
    <sheetView workbookViewId="0">
      <selection activeCell="H12" sqref="H12"/>
    </sheetView>
  </sheetViews>
  <sheetFormatPr defaultColWidth="9.109375" defaultRowHeight="14.1" customHeight="1" x14ac:dyDescent="0.3"/>
  <cols>
    <col min="1" max="1" width="3.33203125" style="39" customWidth="1"/>
    <col min="2" max="2" width="3.5546875" style="39" customWidth="1"/>
    <col min="3" max="3" width="2.88671875" style="39" customWidth="1"/>
    <col min="4" max="4" width="41.33203125" style="39" customWidth="1"/>
    <col min="5" max="5" width="16.109375" style="39" customWidth="1"/>
    <col min="6" max="6" width="16" style="23" customWidth="1"/>
    <col min="7" max="7" width="16.33203125" style="23" customWidth="1"/>
    <col min="8" max="8" width="16" style="23" customWidth="1"/>
    <col min="9" max="9" width="15.88671875" style="23" customWidth="1"/>
    <col min="10" max="10" width="16.109375" style="23" customWidth="1"/>
    <col min="11" max="11" width="10.109375" style="39" customWidth="1"/>
    <col min="12" max="16384" width="9.109375" style="39"/>
  </cols>
  <sheetData>
    <row r="1" spans="1:10" ht="14.1" customHeight="1" x14ac:dyDescent="0.3">
      <c r="J1" s="200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47" t="s">
        <v>399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4.1" customHeight="1" x14ac:dyDescent="0.3">
      <c r="A4" s="575" t="s">
        <v>400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4.1" customHeight="1" thickBot="1" x14ac:dyDescent="0.35">
      <c r="A5" s="590" t="s">
        <v>65</v>
      </c>
      <c r="B5" s="590"/>
      <c r="C5" s="590"/>
      <c r="D5" s="590"/>
      <c r="J5" s="200" t="s">
        <v>228</v>
      </c>
    </row>
    <row r="6" spans="1:10" ht="14.1" customHeight="1" thickBot="1" x14ac:dyDescent="0.35">
      <c r="A6" s="25"/>
      <c r="B6" s="393"/>
      <c r="C6" s="393"/>
      <c r="D6" s="393"/>
      <c r="E6" s="27"/>
      <c r="F6" s="389"/>
      <c r="G6" s="554" t="s">
        <v>20</v>
      </c>
      <c r="H6" s="554"/>
      <c r="I6" s="554"/>
      <c r="J6" s="557" t="s">
        <v>25</v>
      </c>
    </row>
    <row r="7" spans="1:10" ht="14.1" customHeight="1" x14ac:dyDescent="0.3">
      <c r="A7" s="579" t="s">
        <v>1</v>
      </c>
      <c r="B7" s="580"/>
      <c r="C7" s="580"/>
      <c r="D7" s="576"/>
      <c r="E7" s="576" t="s">
        <v>17</v>
      </c>
      <c r="F7" s="390" t="s">
        <v>18</v>
      </c>
      <c r="G7" s="403" t="s">
        <v>417</v>
      </c>
      <c r="H7" s="403" t="s">
        <v>22</v>
      </c>
      <c r="I7" s="577" t="s">
        <v>23</v>
      </c>
      <c r="J7" s="558"/>
    </row>
    <row r="8" spans="1:10" ht="14.1" customHeight="1" x14ac:dyDescent="0.3">
      <c r="A8" s="579"/>
      <c r="B8" s="580"/>
      <c r="C8" s="580"/>
      <c r="D8" s="576"/>
      <c r="E8" s="576"/>
      <c r="F8" s="390" t="s">
        <v>19</v>
      </c>
      <c r="G8" s="404" t="s">
        <v>19</v>
      </c>
      <c r="H8" s="404" t="s">
        <v>24</v>
      </c>
      <c r="I8" s="578"/>
      <c r="J8" s="390" t="s">
        <v>26</v>
      </c>
    </row>
    <row r="9" spans="1:10" ht="14.1" customHeight="1" thickBot="1" x14ac:dyDescent="0.35">
      <c r="A9" s="572" t="s">
        <v>419</v>
      </c>
      <c r="B9" s="573"/>
      <c r="C9" s="573"/>
      <c r="D9" s="574"/>
      <c r="E9" s="405" t="s">
        <v>420</v>
      </c>
      <c r="F9" s="405" t="s">
        <v>421</v>
      </c>
      <c r="G9" s="405" t="s">
        <v>422</v>
      </c>
      <c r="H9" s="405" t="s">
        <v>423</v>
      </c>
      <c r="I9" s="405" t="s">
        <v>424</v>
      </c>
      <c r="J9" s="405" t="s">
        <v>425</v>
      </c>
    </row>
    <row r="10" spans="1:10" ht="14.1" customHeight="1" x14ac:dyDescent="0.3">
      <c r="A10" s="571" t="s">
        <v>62</v>
      </c>
      <c r="B10" s="569"/>
      <c r="C10" s="569"/>
      <c r="D10" s="570"/>
      <c r="E10" s="291"/>
      <c r="F10" s="14"/>
      <c r="G10" s="14"/>
      <c r="H10" s="14"/>
      <c r="I10" s="14"/>
      <c r="J10" s="14"/>
    </row>
    <row r="11" spans="1:10" ht="14.1" customHeight="1" x14ac:dyDescent="0.3">
      <c r="A11" s="32"/>
      <c r="B11" s="549" t="s">
        <v>2</v>
      </c>
      <c r="C11" s="549"/>
      <c r="D11" s="556"/>
      <c r="E11" s="52" t="s">
        <v>160</v>
      </c>
      <c r="F11" s="14"/>
      <c r="G11" s="14"/>
      <c r="H11" s="14"/>
      <c r="I11" s="14"/>
      <c r="J11" s="14"/>
    </row>
    <row r="12" spans="1:10" ht="14.1" customHeight="1" x14ac:dyDescent="0.3">
      <c r="A12" s="32"/>
      <c r="B12" s="33"/>
      <c r="C12" s="549" t="s">
        <v>3</v>
      </c>
      <c r="D12" s="556"/>
      <c r="E12" s="96" t="s">
        <v>78</v>
      </c>
      <c r="F12" s="22">
        <v>1449276</v>
      </c>
      <c r="G12" s="22">
        <v>793914</v>
      </c>
      <c r="H12" s="22">
        <v>793914</v>
      </c>
      <c r="I12" s="22">
        <f>SUM(G12:H12)</f>
        <v>1587828</v>
      </c>
      <c r="J12" s="22">
        <v>2176548</v>
      </c>
    </row>
    <row r="13" spans="1:10" ht="14.1" customHeight="1" x14ac:dyDescent="0.3">
      <c r="A13" s="32"/>
      <c r="B13" s="549" t="s">
        <v>4</v>
      </c>
      <c r="C13" s="549"/>
      <c r="D13" s="556"/>
      <c r="E13" s="52" t="s">
        <v>161</v>
      </c>
      <c r="F13" s="366">
        <f>SUM(F15:F22)</f>
        <v>426544</v>
      </c>
      <c r="G13" s="366">
        <f>SUM(G14:G22)</f>
        <v>289819</v>
      </c>
      <c r="H13" s="366">
        <f>SUM(H15:H22)</f>
        <v>234819</v>
      </c>
      <c r="I13" s="366">
        <f t="shared" ref="I13:J13" si="0">SUM(I15:I22)</f>
        <v>464638</v>
      </c>
      <c r="J13" s="366">
        <f t="shared" si="0"/>
        <v>568758</v>
      </c>
    </row>
    <row r="14" spans="1:10" ht="14.1" customHeight="1" x14ac:dyDescent="0.3">
      <c r="A14" s="32"/>
      <c r="B14" s="31"/>
      <c r="C14" s="549" t="s">
        <v>5</v>
      </c>
      <c r="D14" s="556"/>
      <c r="E14" s="96" t="s">
        <v>79</v>
      </c>
      <c r="F14" s="22">
        <v>120000</v>
      </c>
      <c r="G14" s="22">
        <v>60000</v>
      </c>
      <c r="H14" s="22">
        <v>60000</v>
      </c>
      <c r="I14" s="22">
        <f t="shared" ref="I14:I22" si="1">SUM(G14:H14)</f>
        <v>120000</v>
      </c>
      <c r="J14" s="22">
        <v>144000</v>
      </c>
    </row>
    <row r="15" spans="1:10" ht="14.1" customHeight="1" x14ac:dyDescent="0.3">
      <c r="A15" s="32"/>
      <c r="B15" s="31"/>
      <c r="C15" s="235" t="s">
        <v>130</v>
      </c>
      <c r="D15" s="236"/>
      <c r="E15" s="239" t="s">
        <v>145</v>
      </c>
      <c r="F15" s="22">
        <v>67500</v>
      </c>
      <c r="G15" s="22">
        <v>33750</v>
      </c>
      <c r="H15" s="22">
        <v>33750</v>
      </c>
      <c r="I15" s="22">
        <f t="shared" si="1"/>
        <v>67500</v>
      </c>
      <c r="J15" s="22">
        <v>67500</v>
      </c>
    </row>
    <row r="16" spans="1:10" ht="14.1" customHeight="1" x14ac:dyDescent="0.3">
      <c r="A16" s="32"/>
      <c r="B16" s="31"/>
      <c r="C16" s="235" t="s">
        <v>131</v>
      </c>
      <c r="D16" s="236"/>
      <c r="E16" s="239" t="s">
        <v>146</v>
      </c>
      <c r="F16" s="22">
        <v>67500</v>
      </c>
      <c r="G16" s="22">
        <v>33750</v>
      </c>
      <c r="H16" s="22">
        <v>33750</v>
      </c>
      <c r="I16" s="22">
        <f t="shared" si="1"/>
        <v>67500</v>
      </c>
      <c r="J16" s="22">
        <v>67500</v>
      </c>
    </row>
    <row r="17" spans="1:12" ht="14.1" customHeight="1" x14ac:dyDescent="0.3">
      <c r="A17" s="32"/>
      <c r="B17" s="31"/>
      <c r="C17" s="235" t="s">
        <v>132</v>
      </c>
      <c r="D17" s="236"/>
      <c r="E17" s="239" t="s">
        <v>147</v>
      </c>
      <c r="F17" s="22">
        <v>25000</v>
      </c>
      <c r="G17" s="22">
        <v>30000</v>
      </c>
      <c r="H17" s="22">
        <v>0</v>
      </c>
      <c r="I17" s="22">
        <f t="shared" si="1"/>
        <v>30000</v>
      </c>
      <c r="J17" s="22">
        <v>36000</v>
      </c>
    </row>
    <row r="18" spans="1:12" ht="14.1" customHeight="1" x14ac:dyDescent="0.3">
      <c r="A18" s="32"/>
      <c r="B18" s="31"/>
      <c r="C18" s="235" t="s">
        <v>135</v>
      </c>
      <c r="D18" s="236"/>
      <c r="E18" s="239" t="s">
        <v>150</v>
      </c>
      <c r="F18" s="22">
        <v>0</v>
      </c>
      <c r="G18" s="22">
        <v>0</v>
      </c>
      <c r="H18" s="22">
        <v>0</v>
      </c>
      <c r="I18" s="22">
        <f t="shared" si="1"/>
        <v>0</v>
      </c>
      <c r="J18" s="22"/>
    </row>
    <row r="19" spans="1:12" ht="14.1" customHeight="1" x14ac:dyDescent="0.3">
      <c r="A19" s="32"/>
      <c r="B19" s="31"/>
      <c r="C19" s="235" t="s">
        <v>139</v>
      </c>
      <c r="D19" s="236"/>
      <c r="E19" s="239" t="s">
        <v>152</v>
      </c>
      <c r="F19" s="22">
        <v>0</v>
      </c>
      <c r="G19" s="22">
        <v>0</v>
      </c>
      <c r="H19" s="22">
        <v>10000</v>
      </c>
      <c r="I19" s="22">
        <f t="shared" si="1"/>
        <v>10000</v>
      </c>
      <c r="J19" s="22">
        <v>5000</v>
      </c>
      <c r="L19" s="39" t="s">
        <v>54</v>
      </c>
    </row>
    <row r="20" spans="1:12" ht="14.1" customHeight="1" x14ac:dyDescent="0.3">
      <c r="A20" s="32"/>
      <c r="B20" s="31"/>
      <c r="C20" s="235" t="s">
        <v>138</v>
      </c>
      <c r="D20" s="236"/>
      <c r="E20" s="239" t="s">
        <v>154</v>
      </c>
      <c r="F20" s="22">
        <v>120772</v>
      </c>
      <c r="G20" s="22">
        <v>0</v>
      </c>
      <c r="H20" s="22">
        <v>132319</v>
      </c>
      <c r="I20" s="22">
        <f t="shared" si="1"/>
        <v>132319</v>
      </c>
      <c r="J20" s="22">
        <v>181379</v>
      </c>
    </row>
    <row r="21" spans="1:12" ht="14.1" customHeight="1" x14ac:dyDescent="0.3">
      <c r="A21" s="32"/>
      <c r="B21" s="31"/>
      <c r="C21" s="235" t="s">
        <v>237</v>
      </c>
      <c r="D21" s="236"/>
      <c r="E21" s="239" t="s">
        <v>154</v>
      </c>
      <c r="F21" s="22">
        <v>120772</v>
      </c>
      <c r="G21" s="22">
        <v>132319</v>
      </c>
      <c r="H21" s="22">
        <v>0</v>
      </c>
      <c r="I21" s="22">
        <f t="shared" si="1"/>
        <v>132319</v>
      </c>
      <c r="J21" s="22">
        <v>181379</v>
      </c>
    </row>
    <row r="22" spans="1:12" ht="14.1" customHeight="1" x14ac:dyDescent="0.3">
      <c r="A22" s="32"/>
      <c r="B22" s="31"/>
      <c r="C22" s="235" t="s">
        <v>140</v>
      </c>
      <c r="D22" s="236"/>
      <c r="E22" s="239" t="s">
        <v>155</v>
      </c>
      <c r="F22" s="22">
        <v>25000</v>
      </c>
      <c r="G22" s="22">
        <v>0</v>
      </c>
      <c r="H22" s="22">
        <v>25000</v>
      </c>
      <c r="I22" s="22">
        <f t="shared" si="1"/>
        <v>25000</v>
      </c>
      <c r="J22" s="22">
        <v>30000</v>
      </c>
    </row>
    <row r="23" spans="1:12" ht="14.1" customHeight="1" x14ac:dyDescent="0.3">
      <c r="A23" s="32"/>
      <c r="B23" s="33" t="s">
        <v>60</v>
      </c>
      <c r="C23" s="33"/>
      <c r="D23" s="34"/>
      <c r="E23" s="52" t="s">
        <v>156</v>
      </c>
      <c r="F23" s="367">
        <f>SUM(F24:F27)</f>
        <v>202142.28</v>
      </c>
      <c r="G23" s="367">
        <f>SUM(G24:G27)</f>
        <v>109706.28</v>
      </c>
      <c r="H23" s="367">
        <f>SUM(H24:H27)</f>
        <v>118335.72</v>
      </c>
      <c r="I23" s="367">
        <f t="shared" ref="I23:J23" si="2">SUM(I24:I27)</f>
        <v>228042</v>
      </c>
      <c r="J23" s="367">
        <f t="shared" si="2"/>
        <v>302211</v>
      </c>
    </row>
    <row r="24" spans="1:12" ht="14.1" customHeight="1" x14ac:dyDescent="0.3">
      <c r="A24" s="32"/>
      <c r="B24" s="31"/>
      <c r="C24" s="81" t="s">
        <v>141</v>
      </c>
      <c r="D24" s="79"/>
      <c r="E24" s="52" t="s">
        <v>157</v>
      </c>
      <c r="F24" s="22">
        <v>173913.12</v>
      </c>
      <c r="G24" s="22">
        <v>95269.68</v>
      </c>
      <c r="H24" s="22">
        <v>95272.320000000007</v>
      </c>
      <c r="I24" s="14">
        <f>SUM(G24:H24)</f>
        <v>190542</v>
      </c>
      <c r="J24" s="14">
        <v>261190</v>
      </c>
    </row>
    <row r="25" spans="1:12" ht="14.1" customHeight="1" x14ac:dyDescent="0.3">
      <c r="A25" s="32"/>
      <c r="B25" s="31"/>
      <c r="C25" s="81" t="s">
        <v>142</v>
      </c>
      <c r="D25" s="79"/>
      <c r="E25" s="52" t="s">
        <v>158</v>
      </c>
      <c r="F25" s="22">
        <v>6000</v>
      </c>
      <c r="G25" s="22">
        <v>3000</v>
      </c>
      <c r="H25" s="22">
        <v>3000</v>
      </c>
      <c r="I25" s="14">
        <f>SUM(G25:H25)</f>
        <v>6000</v>
      </c>
      <c r="J25" s="14">
        <v>7200</v>
      </c>
    </row>
    <row r="26" spans="1:12" ht="14.1" customHeight="1" x14ac:dyDescent="0.3">
      <c r="A26" s="32"/>
      <c r="B26" s="31"/>
      <c r="C26" s="81" t="s">
        <v>143</v>
      </c>
      <c r="D26" s="79"/>
      <c r="E26" s="52" t="s">
        <v>162</v>
      </c>
      <c r="F26" s="22">
        <v>16289.16</v>
      </c>
      <c r="G26" s="22">
        <v>8437.3799999999992</v>
      </c>
      <c r="H26" s="22">
        <v>17063.62</v>
      </c>
      <c r="I26" s="14">
        <f>SUM(G26:H26)</f>
        <v>25501</v>
      </c>
      <c r="J26" s="14">
        <v>26621</v>
      </c>
    </row>
    <row r="27" spans="1:12" ht="14.1" customHeight="1" x14ac:dyDescent="0.3">
      <c r="A27" s="32"/>
      <c r="B27" s="31"/>
      <c r="C27" s="81" t="s">
        <v>144</v>
      </c>
      <c r="D27" s="79"/>
      <c r="E27" s="52" t="s">
        <v>159</v>
      </c>
      <c r="F27" s="22">
        <v>5940</v>
      </c>
      <c r="G27" s="22">
        <v>2999.22</v>
      </c>
      <c r="H27" s="22">
        <v>2999.78</v>
      </c>
      <c r="I27" s="14">
        <f>SUM(G27:H27)</f>
        <v>5999</v>
      </c>
      <c r="J27" s="14">
        <v>7200</v>
      </c>
    </row>
    <row r="28" spans="1:12" ht="14.1" customHeight="1" x14ac:dyDescent="0.3">
      <c r="A28" s="32"/>
      <c r="B28" s="94" t="s">
        <v>6</v>
      </c>
      <c r="C28" s="93"/>
      <c r="E28" s="52" t="s">
        <v>163</v>
      </c>
      <c r="F28" s="14"/>
      <c r="G28" s="14"/>
      <c r="H28" s="14"/>
      <c r="I28" s="14"/>
      <c r="J28" s="14"/>
    </row>
    <row r="29" spans="1:12" ht="14.1" customHeight="1" x14ac:dyDescent="0.3">
      <c r="A29" s="32"/>
      <c r="B29" s="33"/>
      <c r="C29" s="95" t="s">
        <v>6</v>
      </c>
      <c r="D29" s="93"/>
      <c r="E29" s="52" t="s">
        <v>159</v>
      </c>
      <c r="F29" s="367">
        <f>SUM(F30:F31)</f>
        <v>25000</v>
      </c>
      <c r="G29" s="366"/>
      <c r="H29" s="366"/>
      <c r="I29" s="366"/>
      <c r="J29" s="366"/>
    </row>
    <row r="30" spans="1:12" ht="14.1" customHeight="1" x14ac:dyDescent="0.3">
      <c r="A30" s="32"/>
      <c r="B30" s="33"/>
      <c r="C30" s="565" t="s">
        <v>245</v>
      </c>
      <c r="D30" s="564"/>
      <c r="E30" s="52"/>
      <c r="F30" s="22">
        <v>25000</v>
      </c>
      <c r="G30" s="22">
        <v>0</v>
      </c>
      <c r="H30" s="22">
        <v>25000</v>
      </c>
      <c r="I30" s="22">
        <f>SUM(G30:H30)</f>
        <v>25000</v>
      </c>
      <c r="J30" s="22">
        <v>30000</v>
      </c>
    </row>
    <row r="31" spans="1:12" ht="14.1" customHeight="1" x14ac:dyDescent="0.3">
      <c r="A31" s="32"/>
      <c r="B31" s="33"/>
      <c r="C31" s="253" t="s">
        <v>315</v>
      </c>
      <c r="D31" s="252"/>
      <c r="E31" s="52"/>
      <c r="F31" s="22">
        <v>0</v>
      </c>
      <c r="G31" s="22">
        <v>0</v>
      </c>
      <c r="H31" s="22">
        <v>0</v>
      </c>
      <c r="I31" s="22">
        <f>SUM(G31:H31)</f>
        <v>0</v>
      </c>
      <c r="J31" s="22"/>
    </row>
    <row r="32" spans="1:12" ht="14.1" customHeight="1" x14ac:dyDescent="0.3">
      <c r="A32" s="32"/>
      <c r="B32" s="569" t="s">
        <v>87</v>
      </c>
      <c r="C32" s="569"/>
      <c r="D32" s="570"/>
      <c r="E32" s="84"/>
      <c r="F32" s="17">
        <f>SUM(F12,F13,F14,F23,F29)</f>
        <v>2222962.2799999998</v>
      </c>
      <c r="G32" s="17">
        <f>SUM(G12,G13,G23,G30)</f>
        <v>1193439.28</v>
      </c>
      <c r="H32" s="17">
        <f>SUM(H12,H13,H14,H23,H30)</f>
        <v>1232068.72</v>
      </c>
      <c r="I32" s="17">
        <f>SUM(I12,I13,I14,I23,I30)</f>
        <v>2425508</v>
      </c>
      <c r="J32" s="17">
        <f>SUM(J12,J14,J15,J16,J17,J20,J21,J22,J24,J25,J26,J27,J30,J19)</f>
        <v>3221517</v>
      </c>
    </row>
    <row r="33" spans="1:10" s="20" customFormat="1" ht="14.1" customHeight="1" x14ac:dyDescent="0.3">
      <c r="A33" s="187"/>
      <c r="B33" s="55"/>
      <c r="C33" s="55"/>
      <c r="D33" s="55"/>
      <c r="E33" s="29"/>
      <c r="F33" s="197"/>
      <c r="G33" s="197" t="s">
        <v>54</v>
      </c>
      <c r="H33" s="197"/>
      <c r="I33" s="197"/>
      <c r="J33" s="197"/>
    </row>
    <row r="34" spans="1:10" s="20" customFormat="1" ht="14.1" customHeight="1" x14ac:dyDescent="0.3">
      <c r="A34" s="33"/>
      <c r="B34" s="265"/>
      <c r="C34" s="265"/>
      <c r="D34" s="265"/>
      <c r="E34" s="272"/>
      <c r="F34" s="58"/>
      <c r="G34" s="58"/>
      <c r="H34" s="58"/>
      <c r="I34" s="58"/>
      <c r="J34" s="58"/>
    </row>
    <row r="35" spans="1:10" s="20" customFormat="1" ht="14.1" customHeight="1" x14ac:dyDescent="0.3">
      <c r="A35" s="33"/>
      <c r="B35" s="484"/>
      <c r="C35" s="484"/>
      <c r="D35" s="484"/>
      <c r="E35" s="485"/>
      <c r="F35" s="58"/>
      <c r="G35" s="58"/>
      <c r="H35" s="58"/>
      <c r="I35" s="58"/>
      <c r="J35" s="58"/>
    </row>
    <row r="36" spans="1:10" s="20" customFormat="1" ht="14.1" customHeight="1" x14ac:dyDescent="0.3">
      <c r="A36" s="33"/>
      <c r="B36" s="484"/>
      <c r="C36" s="484"/>
      <c r="D36" s="484"/>
      <c r="E36" s="485"/>
      <c r="F36" s="58"/>
      <c r="G36" s="58"/>
      <c r="H36" s="58"/>
      <c r="I36" s="58"/>
      <c r="J36" s="58"/>
    </row>
    <row r="37" spans="1:10" s="20" customFormat="1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</row>
    <row r="38" spans="1:10" s="20" customFormat="1" ht="14.1" customHeight="1" x14ac:dyDescent="0.3">
      <c r="A38" s="33"/>
      <c r="B38" s="484"/>
      <c r="C38" s="484"/>
      <c r="D38" s="484"/>
      <c r="E38" s="485"/>
      <c r="F38" s="58"/>
      <c r="G38" s="58"/>
      <c r="H38" s="58"/>
      <c r="I38" s="58"/>
    </row>
    <row r="39" spans="1:10" s="20" customFormat="1" ht="14.1" customHeight="1" x14ac:dyDescent="0.3">
      <c r="A39" s="33"/>
      <c r="B39" s="484"/>
      <c r="C39" s="484"/>
      <c r="D39" s="484"/>
      <c r="E39" s="485"/>
      <c r="F39" s="58"/>
      <c r="G39" s="58"/>
      <c r="H39" s="58"/>
      <c r="I39" s="58"/>
    </row>
    <row r="40" spans="1:10" s="20" customFormat="1" ht="14.1" customHeight="1" x14ac:dyDescent="0.3">
      <c r="A40" s="33"/>
      <c r="B40" s="484"/>
      <c r="C40" s="484"/>
      <c r="D40" s="484"/>
      <c r="E40" s="485"/>
      <c r="F40" s="58"/>
      <c r="G40" s="58"/>
      <c r="H40" s="58"/>
      <c r="I40" s="58"/>
    </row>
    <row r="41" spans="1:10" s="20" customFormat="1" ht="14.1" customHeight="1" x14ac:dyDescent="0.3">
      <c r="A41" s="33"/>
      <c r="B41" s="265"/>
      <c r="C41" s="265"/>
      <c r="D41" s="265"/>
      <c r="E41" s="272"/>
      <c r="F41" s="58" t="s">
        <v>57</v>
      </c>
      <c r="G41" s="58"/>
      <c r="H41" s="58"/>
      <c r="I41" s="58"/>
      <c r="J41" s="58"/>
    </row>
    <row r="42" spans="1:10" s="20" customFormat="1" ht="14.1" customHeight="1" x14ac:dyDescent="0.3">
      <c r="A42" s="590" t="s">
        <v>65</v>
      </c>
      <c r="B42" s="590"/>
      <c r="C42" s="590"/>
      <c r="D42" s="590"/>
      <c r="E42" s="174"/>
      <c r="F42" s="58"/>
      <c r="G42" s="58"/>
      <c r="H42" s="58"/>
      <c r="I42" s="58"/>
      <c r="J42" s="200" t="s">
        <v>227</v>
      </c>
    </row>
    <row r="43" spans="1:10" ht="14.1" customHeight="1" x14ac:dyDescent="0.3">
      <c r="A43" s="41"/>
      <c r="B43" s="29"/>
      <c r="C43" s="29"/>
      <c r="D43" s="42"/>
      <c r="E43" s="277"/>
      <c r="F43" s="273"/>
      <c r="G43" s="597" t="s">
        <v>20</v>
      </c>
      <c r="H43" s="597"/>
      <c r="I43" s="597"/>
      <c r="J43" s="598" t="s">
        <v>25</v>
      </c>
    </row>
    <row r="44" spans="1:10" ht="14.1" customHeight="1" x14ac:dyDescent="0.3">
      <c r="A44" s="275"/>
      <c r="B44" s="272"/>
      <c r="C44" s="272"/>
      <c r="D44" s="276"/>
      <c r="E44" s="600" t="s">
        <v>17</v>
      </c>
      <c r="F44" s="274" t="s">
        <v>18</v>
      </c>
      <c r="G44" s="274" t="s">
        <v>21</v>
      </c>
      <c r="H44" s="274" t="s">
        <v>22</v>
      </c>
      <c r="I44" s="601" t="s">
        <v>23</v>
      </c>
      <c r="J44" s="599"/>
    </row>
    <row r="45" spans="1:10" ht="14.1" customHeight="1" x14ac:dyDescent="0.3">
      <c r="A45" s="603" t="s">
        <v>1</v>
      </c>
      <c r="B45" s="561"/>
      <c r="C45" s="561"/>
      <c r="D45" s="604"/>
      <c r="E45" s="600"/>
      <c r="F45" s="274" t="s">
        <v>19</v>
      </c>
      <c r="G45" s="274" t="s">
        <v>19</v>
      </c>
      <c r="H45" s="274" t="s">
        <v>24</v>
      </c>
      <c r="I45" s="602"/>
      <c r="J45" s="274" t="s">
        <v>26</v>
      </c>
    </row>
    <row r="46" spans="1:10" ht="14.1" customHeight="1" x14ac:dyDescent="0.3">
      <c r="A46" s="594">
        <v>1</v>
      </c>
      <c r="B46" s="595"/>
      <c r="C46" s="595"/>
      <c r="D46" s="596"/>
      <c r="E46" s="30">
        <v>2</v>
      </c>
      <c r="F46" s="88">
        <v>3</v>
      </c>
      <c r="G46" s="88">
        <v>4</v>
      </c>
      <c r="H46" s="88">
        <v>5</v>
      </c>
      <c r="I46" s="88">
        <v>6</v>
      </c>
      <c r="J46" s="88">
        <v>7</v>
      </c>
    </row>
    <row r="47" spans="1:10" ht="14.1" customHeight="1" x14ac:dyDescent="0.3">
      <c r="A47" s="191" t="s">
        <v>7</v>
      </c>
      <c r="B47" s="59"/>
      <c r="C47" s="46"/>
      <c r="D47" s="198"/>
      <c r="E47" s="176"/>
      <c r="F47" s="16"/>
      <c r="G47" s="16"/>
      <c r="H47" s="16"/>
      <c r="I47" s="16"/>
      <c r="J47" s="16"/>
    </row>
    <row r="48" spans="1:10" ht="14.1" customHeight="1" x14ac:dyDescent="0.3">
      <c r="A48" s="11"/>
      <c r="B48" s="548" t="s">
        <v>8</v>
      </c>
      <c r="C48" s="549"/>
      <c r="D48" s="556"/>
      <c r="E48" s="52" t="s">
        <v>122</v>
      </c>
      <c r="F48" s="14"/>
      <c r="G48" s="14"/>
      <c r="H48" s="14"/>
      <c r="I48" s="14"/>
      <c r="J48" s="14"/>
    </row>
    <row r="49" spans="1:10" ht="14.1" customHeight="1" x14ac:dyDescent="0.3">
      <c r="A49" s="11"/>
      <c r="B49" s="97"/>
      <c r="C49" s="565" t="s">
        <v>8</v>
      </c>
      <c r="D49" s="556"/>
      <c r="E49" s="52" t="s">
        <v>115</v>
      </c>
      <c r="F49" s="14">
        <v>156342</v>
      </c>
      <c r="G49" s="14">
        <v>55820</v>
      </c>
      <c r="H49" s="14">
        <v>74180</v>
      </c>
      <c r="I49" s="14">
        <f>SUM(G49:H49)</f>
        <v>130000</v>
      </c>
      <c r="J49" s="14">
        <v>200000</v>
      </c>
    </row>
    <row r="50" spans="1:10" ht="14.1" customHeight="1" x14ac:dyDescent="0.3">
      <c r="A50" s="11"/>
      <c r="B50" s="548" t="s">
        <v>9</v>
      </c>
      <c r="C50" s="549"/>
      <c r="D50" s="556"/>
      <c r="E50" s="52" t="s">
        <v>123</v>
      </c>
      <c r="F50" s="14" t="s">
        <v>54</v>
      </c>
      <c r="G50" s="14"/>
      <c r="H50" s="14"/>
      <c r="I50" s="14"/>
      <c r="J50" s="14"/>
    </row>
    <row r="51" spans="1:10" ht="14.1" customHeight="1" x14ac:dyDescent="0.3">
      <c r="A51" s="11"/>
      <c r="B51" s="70"/>
      <c r="C51" s="548" t="s">
        <v>50</v>
      </c>
      <c r="D51" s="556"/>
      <c r="E51" s="52" t="s">
        <v>116</v>
      </c>
      <c r="F51" s="14">
        <v>53560</v>
      </c>
      <c r="G51" s="14">
        <v>121743</v>
      </c>
      <c r="H51" s="14">
        <v>8257</v>
      </c>
      <c r="I51" s="14">
        <f>SUM(G51:H51)</f>
        <v>130000</v>
      </c>
      <c r="J51" s="14">
        <v>250000</v>
      </c>
    </row>
    <row r="52" spans="1:10" ht="14.1" customHeight="1" x14ac:dyDescent="0.3">
      <c r="A52" s="11"/>
      <c r="B52" s="548" t="s">
        <v>10</v>
      </c>
      <c r="C52" s="549"/>
      <c r="D52" s="556"/>
      <c r="E52" s="52" t="s">
        <v>124</v>
      </c>
      <c r="F52" s="14"/>
      <c r="G52" s="14"/>
      <c r="H52" s="14"/>
      <c r="I52" s="14"/>
      <c r="J52" s="14"/>
    </row>
    <row r="53" spans="1:10" ht="14.1" customHeight="1" x14ac:dyDescent="0.3">
      <c r="A53" s="11"/>
      <c r="B53" s="70"/>
      <c r="C53" s="548" t="s">
        <v>35</v>
      </c>
      <c r="D53" s="556"/>
      <c r="E53" s="52" t="s">
        <v>117</v>
      </c>
      <c r="F53" s="14">
        <v>38252</v>
      </c>
      <c r="G53" s="14">
        <v>15031.71</v>
      </c>
      <c r="H53" s="14">
        <v>24968.29</v>
      </c>
      <c r="I53" s="14">
        <f>SUM(G53:H53)</f>
        <v>40000</v>
      </c>
      <c r="J53" s="14">
        <v>50000</v>
      </c>
    </row>
    <row r="54" spans="1:10" ht="14.1" customHeight="1" x14ac:dyDescent="0.3">
      <c r="A54" s="11"/>
      <c r="B54" s="548" t="s">
        <v>73</v>
      </c>
      <c r="C54" s="549"/>
      <c r="D54" s="556"/>
      <c r="E54" s="52" t="s">
        <v>126</v>
      </c>
      <c r="F54" s="367">
        <f>SUM(F55:F56)</f>
        <v>49970.6</v>
      </c>
      <c r="G54" s="367">
        <f>SUM(G55:G56)</f>
        <v>21651.360000000001</v>
      </c>
      <c r="H54" s="367">
        <f>SUM(H55:H56)</f>
        <v>24140.639999999999</v>
      </c>
      <c r="I54" s="367">
        <f>SUM(G54:H54)</f>
        <v>45792</v>
      </c>
      <c r="J54" s="367">
        <f>SUM(J55:J56)</f>
        <v>45792</v>
      </c>
    </row>
    <row r="55" spans="1:10" ht="14.1" customHeight="1" x14ac:dyDescent="0.3">
      <c r="A55" s="11"/>
      <c r="B55" s="70"/>
      <c r="C55" s="548" t="s">
        <v>99</v>
      </c>
      <c r="D55" s="556"/>
      <c r="E55" s="52" t="s">
        <v>120</v>
      </c>
      <c r="F55" s="22">
        <v>25778.6</v>
      </c>
      <c r="G55" s="22">
        <v>11571.36</v>
      </c>
      <c r="H55" s="22">
        <v>10028.64</v>
      </c>
      <c r="I55" s="22">
        <f>SUM(G55:H55)</f>
        <v>21600</v>
      </c>
      <c r="J55" s="22">
        <v>21600</v>
      </c>
    </row>
    <row r="56" spans="1:10" ht="14.1" customHeight="1" x14ac:dyDescent="0.3">
      <c r="A56" s="11"/>
      <c r="B56" s="70"/>
      <c r="C56" s="548" t="s">
        <v>113</v>
      </c>
      <c r="D56" s="556"/>
      <c r="E56" s="52" t="s">
        <v>121</v>
      </c>
      <c r="F56" s="22">
        <v>24192</v>
      </c>
      <c r="G56" s="22">
        <v>10080</v>
      </c>
      <c r="H56" s="22">
        <v>14112</v>
      </c>
      <c r="I56" s="22">
        <f>SUM(G56:H56)</f>
        <v>24192</v>
      </c>
      <c r="J56" s="22">
        <v>24192</v>
      </c>
    </row>
    <row r="57" spans="1:10" ht="14.1" customHeight="1" x14ac:dyDescent="0.3">
      <c r="A57" s="11"/>
      <c r="B57" s="548" t="s">
        <v>13</v>
      </c>
      <c r="C57" s="548"/>
      <c r="D57" s="564"/>
      <c r="E57" s="52" t="s">
        <v>168</v>
      </c>
      <c r="F57" s="14"/>
      <c r="G57" s="14"/>
      <c r="H57" s="14"/>
      <c r="I57" s="14"/>
      <c r="J57" s="14"/>
    </row>
    <row r="58" spans="1:10" ht="14.1" customHeight="1" x14ac:dyDescent="0.3">
      <c r="A58" s="11"/>
      <c r="B58" s="70"/>
      <c r="C58" s="565" t="s">
        <v>114</v>
      </c>
      <c r="D58" s="556"/>
      <c r="E58" s="52" t="s">
        <v>170</v>
      </c>
      <c r="F58" s="14">
        <v>10316</v>
      </c>
      <c r="G58" s="14">
        <v>9587</v>
      </c>
      <c r="H58" s="14">
        <v>413</v>
      </c>
      <c r="I58" s="14">
        <f>SUM(G58:H58)</f>
        <v>10000</v>
      </c>
      <c r="J58" s="14">
        <v>10000</v>
      </c>
    </row>
    <row r="59" spans="1:10" ht="14.1" customHeight="1" x14ac:dyDescent="0.3">
      <c r="A59" s="11"/>
      <c r="B59" s="548" t="s">
        <v>75</v>
      </c>
      <c r="C59" s="548"/>
      <c r="D59" s="564"/>
      <c r="E59" s="52" t="s">
        <v>174</v>
      </c>
      <c r="F59" s="14"/>
      <c r="G59" s="14"/>
      <c r="H59" s="14"/>
      <c r="I59" s="14"/>
      <c r="J59" s="14"/>
    </row>
    <row r="60" spans="1:10" s="423" customFormat="1" ht="14.1" customHeight="1" x14ac:dyDescent="0.3">
      <c r="A60" s="420"/>
      <c r="B60" s="457"/>
      <c r="C60" s="457" t="s">
        <v>38</v>
      </c>
      <c r="D60" s="459"/>
      <c r="E60" s="424" t="s">
        <v>181</v>
      </c>
      <c r="F60" s="14">
        <v>175000</v>
      </c>
      <c r="G60" s="14"/>
      <c r="H60" s="14"/>
      <c r="I60" s="14"/>
      <c r="J60" s="14"/>
    </row>
    <row r="61" spans="1:10" ht="14.1" customHeight="1" x14ac:dyDescent="0.3">
      <c r="A61" s="11"/>
      <c r="B61" s="97"/>
      <c r="C61" s="562" t="s">
        <v>380</v>
      </c>
      <c r="D61" s="563"/>
      <c r="E61" s="52" t="s">
        <v>384</v>
      </c>
      <c r="F61" s="14">
        <v>30000</v>
      </c>
      <c r="G61" s="14">
        <v>0</v>
      </c>
      <c r="H61" s="14">
        <v>30000</v>
      </c>
      <c r="I61" s="14">
        <f>SUM(G61:H61)</f>
        <v>30000</v>
      </c>
      <c r="J61" s="14">
        <v>60000</v>
      </c>
    </row>
    <row r="62" spans="1:10" ht="14.1" customHeight="1" x14ac:dyDescent="0.3">
      <c r="A62" s="11"/>
      <c r="B62" s="569" t="s">
        <v>88</v>
      </c>
      <c r="C62" s="569"/>
      <c r="D62" s="570"/>
      <c r="E62" s="72"/>
      <c r="F62" s="17">
        <f>SUM(F49,F51,F53,F54,F58,F61,F60)</f>
        <v>513440.6</v>
      </c>
      <c r="G62" s="17">
        <f>SUM(G49,G51,G53,G54,G58,G61)</f>
        <v>223833.07</v>
      </c>
      <c r="H62" s="17">
        <f>SUM(H49,H51,H53,H54,H58,H61)</f>
        <v>161958.93</v>
      </c>
      <c r="I62" s="17">
        <f>SUM(I49,I51,I53,I54,I58,I61)</f>
        <v>385792</v>
      </c>
      <c r="J62" s="17">
        <f>SUM(J49,J51,J53,J54,J58,J61)</f>
        <v>615792</v>
      </c>
    </row>
    <row r="63" spans="1:10" s="31" customFormat="1" ht="14.1" customHeight="1" x14ac:dyDescent="0.3">
      <c r="A63" s="571" t="s">
        <v>15</v>
      </c>
      <c r="B63" s="569"/>
      <c r="C63" s="569"/>
      <c r="D63" s="570"/>
      <c r="E63" s="72"/>
      <c r="F63" s="37"/>
      <c r="G63" s="37"/>
      <c r="H63" s="37"/>
      <c r="I63" s="37"/>
      <c r="J63" s="37"/>
    </row>
    <row r="64" spans="1:10" s="31" customFormat="1" ht="14.1" customHeight="1" x14ac:dyDescent="0.3">
      <c r="A64" s="38"/>
      <c r="B64" s="549" t="s">
        <v>86</v>
      </c>
      <c r="C64" s="549"/>
      <c r="D64" s="556"/>
      <c r="E64" s="52" t="s">
        <v>182</v>
      </c>
      <c r="F64" s="53"/>
      <c r="G64" s="53"/>
      <c r="H64" s="53"/>
      <c r="I64" s="53"/>
      <c r="J64" s="53"/>
    </row>
    <row r="65" spans="1:10" s="31" customFormat="1" ht="14.1" customHeight="1" x14ac:dyDescent="0.3">
      <c r="A65" s="38"/>
      <c r="B65" s="100"/>
      <c r="C65" s="567" t="s">
        <v>111</v>
      </c>
      <c r="D65" s="568"/>
      <c r="E65" s="52" t="s">
        <v>183</v>
      </c>
      <c r="F65" s="53">
        <v>0</v>
      </c>
      <c r="G65" s="53">
        <v>0</v>
      </c>
      <c r="H65" s="53">
        <v>0</v>
      </c>
      <c r="I65" s="53">
        <f>SUM(G65:H65)</f>
        <v>0</v>
      </c>
      <c r="J65" s="53">
        <v>0</v>
      </c>
    </row>
    <row r="66" spans="1:10" s="423" customFormat="1" ht="14.1" customHeight="1" x14ac:dyDescent="0.3">
      <c r="A66" s="38"/>
      <c r="B66" s="429"/>
      <c r="C66" s="428"/>
      <c r="D66" s="430" t="s">
        <v>453</v>
      </c>
      <c r="E66" s="234" t="s">
        <v>536</v>
      </c>
      <c r="F66" s="14">
        <v>0</v>
      </c>
      <c r="G66" s="14">
        <v>0</v>
      </c>
      <c r="H66" s="14">
        <v>50000</v>
      </c>
      <c r="I66" s="14">
        <f>SUM(G66:H66)</f>
        <v>50000</v>
      </c>
      <c r="J66" s="14">
        <v>50000</v>
      </c>
    </row>
    <row r="67" spans="1:10" s="423" customFormat="1" ht="14.1" customHeight="1" x14ac:dyDescent="0.3">
      <c r="A67" s="38"/>
      <c r="B67" s="469"/>
      <c r="C67" s="468"/>
      <c r="D67" s="473" t="s">
        <v>495</v>
      </c>
      <c r="E67" s="234" t="s">
        <v>537</v>
      </c>
      <c r="F67" s="14">
        <v>0</v>
      </c>
      <c r="G67" s="14">
        <v>0</v>
      </c>
      <c r="H67" s="14">
        <v>0</v>
      </c>
      <c r="I67" s="14">
        <f>SUM(F67:H67)</f>
        <v>0</v>
      </c>
      <c r="J67" s="14">
        <v>40000</v>
      </c>
    </row>
    <row r="68" spans="1:10" s="423" customFormat="1" ht="14.1" customHeight="1" x14ac:dyDescent="0.3">
      <c r="A68" s="38"/>
      <c r="B68" s="469"/>
      <c r="C68" s="468"/>
      <c r="D68" s="473" t="s">
        <v>496</v>
      </c>
      <c r="E68" s="234" t="s">
        <v>297</v>
      </c>
      <c r="F68" s="14">
        <v>0</v>
      </c>
      <c r="G68" s="14">
        <v>0</v>
      </c>
      <c r="H68" s="14">
        <v>0</v>
      </c>
      <c r="I68" s="14">
        <f>SUM(F68:H68)</f>
        <v>0</v>
      </c>
      <c r="J68" s="14">
        <v>40000</v>
      </c>
    </row>
    <row r="69" spans="1:10" s="31" customFormat="1" ht="14.1" customHeight="1" x14ac:dyDescent="0.3">
      <c r="A69" s="38"/>
      <c r="B69" s="100"/>
      <c r="C69" s="548" t="s">
        <v>226</v>
      </c>
      <c r="D69" s="564"/>
      <c r="E69" s="234" t="s">
        <v>190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</row>
    <row r="70" spans="1:10" s="31" customFormat="1" ht="14.1" customHeight="1" x14ac:dyDescent="0.3">
      <c r="A70" s="38"/>
      <c r="B70" s="154"/>
      <c r="C70" s="228" t="s">
        <v>262</v>
      </c>
      <c r="D70" s="157" t="s">
        <v>452</v>
      </c>
      <c r="E70" s="52" t="s">
        <v>368</v>
      </c>
      <c r="F70" s="53">
        <v>0</v>
      </c>
      <c r="G70" s="53">
        <v>50000</v>
      </c>
      <c r="H70" s="53">
        <v>0</v>
      </c>
      <c r="I70" s="53">
        <f>SUM(G70:H70)</f>
        <v>50000</v>
      </c>
      <c r="J70" s="53">
        <v>50000</v>
      </c>
    </row>
    <row r="71" spans="1:10" ht="14.1" customHeight="1" x14ac:dyDescent="0.3">
      <c r="A71" s="38"/>
      <c r="B71" s="154"/>
      <c r="C71" s="228"/>
      <c r="D71" s="155" t="s">
        <v>220</v>
      </c>
      <c r="E71" s="52" t="s">
        <v>535</v>
      </c>
      <c r="F71" s="14">
        <v>0</v>
      </c>
      <c r="G71" s="14">
        <v>25450</v>
      </c>
      <c r="H71" s="14">
        <v>14550</v>
      </c>
      <c r="I71" s="14">
        <f>SUM(G71:H71)</f>
        <v>40000</v>
      </c>
      <c r="J71" s="14">
        <v>40000</v>
      </c>
    </row>
    <row r="72" spans="1:10" s="31" customFormat="1" ht="14.1" customHeight="1" x14ac:dyDescent="0.3">
      <c r="A72" s="38"/>
      <c r="B72" s="569" t="s">
        <v>89</v>
      </c>
      <c r="C72" s="569"/>
      <c r="D72" s="570"/>
      <c r="E72" s="72"/>
      <c r="F72" s="37">
        <f>SUM(F65:F66)</f>
        <v>0</v>
      </c>
      <c r="G72" s="37">
        <f>SUM(G65:G66)</f>
        <v>0</v>
      </c>
      <c r="H72" s="37">
        <f>SUM(H65:H66)</f>
        <v>50000</v>
      </c>
      <c r="I72" s="37">
        <f>SUM(G72:H72)</f>
        <v>50000</v>
      </c>
      <c r="J72" s="37">
        <f>SUM(J65:J71)</f>
        <v>220000</v>
      </c>
    </row>
    <row r="73" spans="1:10" s="31" customFormat="1" ht="14.1" customHeight="1" thickBot="1" x14ac:dyDescent="0.35">
      <c r="A73" s="584" t="s">
        <v>16</v>
      </c>
      <c r="B73" s="585"/>
      <c r="C73" s="585"/>
      <c r="D73" s="586"/>
      <c r="E73" s="30"/>
      <c r="F73" s="152">
        <f>SUM(F72,F62,F32)</f>
        <v>2736402.88</v>
      </c>
      <c r="G73" s="152">
        <f>SUM(G72,G62,G32)</f>
        <v>1417272.35</v>
      </c>
      <c r="H73" s="152">
        <f>SUM(H72,H62,H32)</f>
        <v>1444027.65</v>
      </c>
      <c r="I73" s="152">
        <f>SUM(I72,I62,I32)</f>
        <v>2861300</v>
      </c>
      <c r="J73" s="152">
        <f>SUM(J72,J62,J32)</f>
        <v>4057309</v>
      </c>
    </row>
    <row r="74" spans="1:10" ht="14.1" customHeight="1" thickTop="1" x14ac:dyDescent="0.3">
      <c r="A74" s="59"/>
      <c r="B74" s="13"/>
      <c r="C74" s="20"/>
      <c r="D74" s="20"/>
      <c r="E74" s="71"/>
      <c r="F74" s="58"/>
      <c r="G74" s="58"/>
      <c r="H74" s="58"/>
      <c r="I74" s="58"/>
      <c r="J74" s="60"/>
    </row>
    <row r="75" spans="1:10" s="334" customFormat="1" ht="14.1" customHeight="1" x14ac:dyDescent="0.3">
      <c r="A75" s="334" t="s">
        <v>28</v>
      </c>
      <c r="E75" s="335" t="s">
        <v>30</v>
      </c>
      <c r="F75" s="336"/>
      <c r="G75" s="336"/>
      <c r="H75" s="336" t="s">
        <v>31</v>
      </c>
      <c r="I75" s="336"/>
      <c r="J75" s="336"/>
    </row>
    <row r="76" spans="1:10" s="334" customFormat="1" ht="14.1" customHeight="1" x14ac:dyDescent="0.3">
      <c r="A76" s="31" t="s">
        <v>28</v>
      </c>
      <c r="B76" s="31"/>
      <c r="C76" s="31"/>
      <c r="D76" s="31"/>
      <c r="E76" s="24" t="s">
        <v>30</v>
      </c>
      <c r="F76" s="48"/>
      <c r="G76" s="48"/>
      <c r="H76" s="40" t="s">
        <v>31</v>
      </c>
      <c r="I76" s="48"/>
      <c r="J76" s="48"/>
    </row>
    <row r="77" spans="1:10" s="334" customFormat="1" ht="14.1" customHeight="1" x14ac:dyDescent="0.3">
      <c r="A77" s="31"/>
      <c r="B77" s="31"/>
      <c r="C77" s="31"/>
      <c r="D77" s="31"/>
      <c r="E77" s="394"/>
      <c r="F77" s="48"/>
      <c r="G77" s="48"/>
      <c r="H77" s="48"/>
      <c r="I77" s="48"/>
      <c r="J77" s="48"/>
    </row>
    <row r="78" spans="1:10" s="334" customFormat="1" ht="14.1" customHeight="1" x14ac:dyDescent="0.3">
      <c r="A78" s="31"/>
      <c r="B78" s="360"/>
      <c r="C78" s="360" t="s">
        <v>429</v>
      </c>
      <c r="D78" s="360"/>
      <c r="E78" s="360"/>
      <c r="F78" s="360" t="s">
        <v>32</v>
      </c>
      <c r="G78" s="360"/>
      <c r="H78" s="361"/>
      <c r="I78" s="360" t="s">
        <v>33</v>
      </c>
      <c r="J78" s="361"/>
    </row>
    <row r="79" spans="1:10" s="334" customFormat="1" ht="14.1" customHeight="1" x14ac:dyDescent="0.3">
      <c r="A79" s="31"/>
      <c r="B79" s="31"/>
      <c r="C79" s="223" t="s">
        <v>29</v>
      </c>
      <c r="D79" s="31"/>
      <c r="E79" s="394"/>
      <c r="F79" s="223" t="s">
        <v>260</v>
      </c>
      <c r="G79" s="31"/>
      <c r="H79" s="48"/>
      <c r="I79" s="223" t="s">
        <v>308</v>
      </c>
      <c r="J79" s="48"/>
    </row>
    <row r="82" spans="1:4" ht="14.1" customHeight="1" x14ac:dyDescent="0.3">
      <c r="A82" s="222"/>
      <c r="B82" s="222"/>
      <c r="C82" s="222"/>
      <c r="D82" s="222"/>
    </row>
    <row r="83" spans="1:4" ht="14.1" customHeight="1" x14ac:dyDescent="0.3">
      <c r="A83" s="222"/>
      <c r="B83" s="222"/>
      <c r="C83" s="222"/>
      <c r="D83" s="222"/>
    </row>
    <row r="84" spans="1:4" ht="14.1" customHeight="1" x14ac:dyDescent="0.3">
      <c r="A84" s="222"/>
      <c r="B84" s="222"/>
      <c r="C84" s="222"/>
      <c r="D84" s="222"/>
    </row>
    <row r="85" spans="1:4" ht="14.1" customHeight="1" x14ac:dyDescent="0.3">
      <c r="A85" s="222"/>
      <c r="B85" s="222"/>
      <c r="C85" s="222"/>
      <c r="D85" s="222"/>
    </row>
    <row r="86" spans="1:4" ht="14.1" customHeight="1" x14ac:dyDescent="0.3">
      <c r="A86" s="222"/>
      <c r="B86" s="222"/>
      <c r="C86" s="222"/>
      <c r="D86" s="222"/>
    </row>
    <row r="87" spans="1:4" ht="14.1" customHeight="1" x14ac:dyDescent="0.3">
      <c r="A87" s="222"/>
      <c r="B87" s="222"/>
      <c r="C87" s="222"/>
      <c r="D87" s="222"/>
    </row>
    <row r="88" spans="1:4" ht="14.1" customHeight="1" x14ac:dyDescent="0.3">
      <c r="A88" s="222"/>
      <c r="B88" s="222"/>
      <c r="C88" s="222"/>
      <c r="D88" s="222"/>
    </row>
    <row r="89" spans="1:4" ht="14.1" customHeight="1" x14ac:dyDescent="0.3">
      <c r="A89" s="222"/>
      <c r="B89" s="222"/>
      <c r="C89" s="222"/>
      <c r="D89" s="222"/>
    </row>
    <row r="90" spans="1:4" ht="14.1" customHeight="1" x14ac:dyDescent="0.3">
      <c r="A90" s="222"/>
      <c r="B90" s="222"/>
      <c r="C90" s="222"/>
      <c r="D90" s="222"/>
    </row>
    <row r="91" spans="1:4" ht="14.1" customHeight="1" x14ac:dyDescent="0.3">
      <c r="A91" s="222"/>
      <c r="B91" s="222"/>
      <c r="C91" s="222"/>
      <c r="D91" s="222"/>
    </row>
    <row r="92" spans="1:4" ht="14.1" customHeight="1" x14ac:dyDescent="0.3">
      <c r="A92" s="222"/>
      <c r="B92" s="222"/>
      <c r="C92" s="222"/>
      <c r="D92" s="222"/>
    </row>
    <row r="93" spans="1:4" ht="14.1" customHeight="1" x14ac:dyDescent="0.3">
      <c r="A93" s="222"/>
      <c r="B93" s="222"/>
      <c r="C93" s="222"/>
      <c r="D93" s="222"/>
    </row>
    <row r="94" spans="1:4" ht="14.1" customHeight="1" x14ac:dyDescent="0.3">
      <c r="A94" s="222"/>
      <c r="B94" s="222"/>
      <c r="C94" s="222"/>
      <c r="D94" s="222"/>
    </row>
    <row r="95" spans="1:4" ht="14.1" customHeight="1" x14ac:dyDescent="0.3">
      <c r="A95" s="222"/>
      <c r="B95" s="222"/>
      <c r="C95" s="222"/>
      <c r="D95" s="222"/>
    </row>
    <row r="96" spans="1:4" ht="14.1" customHeight="1" x14ac:dyDescent="0.3">
      <c r="A96" s="222"/>
      <c r="B96" s="222"/>
      <c r="C96" s="222"/>
      <c r="D96" s="222"/>
    </row>
  </sheetData>
  <mergeCells count="43">
    <mergeCell ref="G43:I43"/>
    <mergeCell ref="J43:J44"/>
    <mergeCell ref="E44:E45"/>
    <mergeCell ref="I44:I45"/>
    <mergeCell ref="A45:D45"/>
    <mergeCell ref="A3:J3"/>
    <mergeCell ref="A5:D5"/>
    <mergeCell ref="G6:I6"/>
    <mergeCell ref="J6:J7"/>
    <mergeCell ref="E7:E8"/>
    <mergeCell ref="I7:I8"/>
    <mergeCell ref="A7:D8"/>
    <mergeCell ref="A4:J4"/>
    <mergeCell ref="A73:D73"/>
    <mergeCell ref="B52:D52"/>
    <mergeCell ref="C51:D51"/>
    <mergeCell ref="A9:D9"/>
    <mergeCell ref="A10:D10"/>
    <mergeCell ref="B48:D48"/>
    <mergeCell ref="B50:D50"/>
    <mergeCell ref="B11:D11"/>
    <mergeCell ref="C12:D12"/>
    <mergeCell ref="B13:D13"/>
    <mergeCell ref="C14:D14"/>
    <mergeCell ref="B32:D32"/>
    <mergeCell ref="C30:D30"/>
    <mergeCell ref="C49:D49"/>
    <mergeCell ref="A46:D46"/>
    <mergeCell ref="A42:D42"/>
    <mergeCell ref="C53:D53"/>
    <mergeCell ref="C55:D55"/>
    <mergeCell ref="C56:D56"/>
    <mergeCell ref="C58:D58"/>
    <mergeCell ref="B72:D72"/>
    <mergeCell ref="B54:D54"/>
    <mergeCell ref="B57:D57"/>
    <mergeCell ref="B59:D59"/>
    <mergeCell ref="B62:D62"/>
    <mergeCell ref="A63:D63"/>
    <mergeCell ref="B64:D64"/>
    <mergeCell ref="C61:D61"/>
    <mergeCell ref="C65:D65"/>
    <mergeCell ref="C69:D69"/>
  </mergeCells>
  <pageMargins left="2" right="0.39370078740157483" top="0.3" bottom="0.14000000000000001" header="0.12" footer="0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/>
  <dimension ref="A1:M70"/>
  <sheetViews>
    <sheetView workbookViewId="0">
      <selection activeCell="A3" sqref="A3:J3"/>
    </sheetView>
  </sheetViews>
  <sheetFormatPr defaultColWidth="9.109375" defaultRowHeight="14.1" customHeight="1" x14ac:dyDescent="0.3"/>
  <cols>
    <col min="1" max="1" width="3.5546875" style="39" customWidth="1"/>
    <col min="2" max="2" width="3.33203125" style="39" customWidth="1"/>
    <col min="3" max="3" width="3.44140625" style="39" customWidth="1"/>
    <col min="4" max="4" width="40.109375" style="39" customWidth="1"/>
    <col min="5" max="5" width="15.6640625" style="39" customWidth="1"/>
    <col min="6" max="7" width="16.44140625" style="23" customWidth="1"/>
    <col min="8" max="8" width="15.6640625" style="23" customWidth="1"/>
    <col min="9" max="9" width="16.109375" style="23" customWidth="1"/>
    <col min="10" max="10" width="16.44140625" style="23" customWidth="1"/>
    <col min="11" max="16384" width="9.109375" style="39"/>
  </cols>
  <sheetData>
    <row r="1" spans="1:13" s="31" customFormat="1" ht="14.1" customHeight="1" x14ac:dyDescent="0.3">
      <c r="B1" s="31" t="s">
        <v>0</v>
      </c>
      <c r="E1" s="394"/>
      <c r="F1" s="48"/>
      <c r="G1" s="48"/>
      <c r="H1" s="48"/>
      <c r="I1" s="48"/>
      <c r="J1" s="441" t="s">
        <v>27</v>
      </c>
    </row>
    <row r="2" spans="1:13" s="31" customFormat="1" ht="14.1" customHeight="1" x14ac:dyDescent="0.3">
      <c r="A2" s="547" t="s">
        <v>399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3" s="31" customFormat="1" ht="14.1" customHeight="1" x14ac:dyDescent="0.3">
      <c r="A3" s="575" t="s">
        <v>400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3" ht="16.95" customHeight="1" thickBot="1" x14ac:dyDescent="0.35">
      <c r="A4" s="606" t="s">
        <v>66</v>
      </c>
      <c r="B4" s="607"/>
      <c r="C4" s="607"/>
      <c r="D4" s="607"/>
      <c r="J4" s="200" t="s">
        <v>228</v>
      </c>
    </row>
    <row r="5" spans="1:13" ht="12.9" customHeight="1" thickBot="1" x14ac:dyDescent="0.35">
      <c r="A5" s="25"/>
      <c r="B5" s="393"/>
      <c r="C5" s="393"/>
      <c r="D5" s="393"/>
      <c r="E5" s="27"/>
      <c r="F5" s="389"/>
      <c r="G5" s="554" t="s">
        <v>20</v>
      </c>
      <c r="H5" s="554"/>
      <c r="I5" s="554"/>
      <c r="J5" s="557" t="s">
        <v>25</v>
      </c>
    </row>
    <row r="6" spans="1:13" ht="12.9" customHeight="1" x14ac:dyDescent="0.3">
      <c r="A6" s="579" t="s">
        <v>1</v>
      </c>
      <c r="B6" s="580"/>
      <c r="C6" s="580"/>
      <c r="D6" s="576"/>
      <c r="E6" s="576" t="s">
        <v>17</v>
      </c>
      <c r="F6" s="390" t="s">
        <v>18</v>
      </c>
      <c r="G6" s="403" t="s">
        <v>417</v>
      </c>
      <c r="H6" s="403" t="s">
        <v>22</v>
      </c>
      <c r="I6" s="577" t="s">
        <v>23</v>
      </c>
      <c r="J6" s="558"/>
      <c r="M6" s="409"/>
    </row>
    <row r="7" spans="1:13" ht="12.9" customHeight="1" x14ac:dyDescent="0.3">
      <c r="A7" s="579"/>
      <c r="B7" s="580"/>
      <c r="C7" s="580"/>
      <c r="D7" s="576"/>
      <c r="E7" s="576"/>
      <c r="F7" s="390" t="s">
        <v>19</v>
      </c>
      <c r="G7" s="404" t="s">
        <v>19</v>
      </c>
      <c r="H7" s="404" t="s">
        <v>24</v>
      </c>
      <c r="I7" s="578"/>
      <c r="J7" s="390" t="s">
        <v>26</v>
      </c>
    </row>
    <row r="8" spans="1:13" ht="12.9" customHeight="1" thickBot="1" x14ac:dyDescent="0.35">
      <c r="A8" s="572" t="s">
        <v>419</v>
      </c>
      <c r="B8" s="573"/>
      <c r="C8" s="573"/>
      <c r="D8" s="574"/>
      <c r="E8" s="405" t="s">
        <v>420</v>
      </c>
      <c r="F8" s="405" t="s">
        <v>421</v>
      </c>
      <c r="G8" s="405" t="s">
        <v>422</v>
      </c>
      <c r="H8" s="405" t="s">
        <v>423</v>
      </c>
      <c r="I8" s="405" t="s">
        <v>424</v>
      </c>
      <c r="J8" s="405" t="s">
        <v>425</v>
      </c>
    </row>
    <row r="9" spans="1:13" ht="12.9" customHeight="1" x14ac:dyDescent="0.3">
      <c r="A9" s="571" t="s">
        <v>62</v>
      </c>
      <c r="B9" s="569"/>
      <c r="C9" s="569"/>
      <c r="D9" s="570"/>
      <c r="E9" s="291"/>
      <c r="F9" s="14"/>
      <c r="G9" s="14"/>
      <c r="H9" s="14"/>
      <c r="I9" s="14"/>
      <c r="J9" s="14"/>
    </row>
    <row r="10" spans="1:13" ht="12.9" customHeight="1" x14ac:dyDescent="0.3">
      <c r="A10" s="32"/>
      <c r="B10" s="549" t="s">
        <v>2</v>
      </c>
      <c r="C10" s="549"/>
      <c r="D10" s="556"/>
      <c r="E10" s="52" t="s">
        <v>160</v>
      </c>
      <c r="F10" s="14"/>
      <c r="G10" s="14"/>
      <c r="H10" s="14"/>
      <c r="I10" s="14"/>
      <c r="J10" s="14"/>
    </row>
    <row r="11" spans="1:13" ht="12.9" customHeight="1" x14ac:dyDescent="0.3">
      <c r="A11" s="32"/>
      <c r="B11" s="33"/>
      <c r="C11" s="549" t="s">
        <v>54</v>
      </c>
      <c r="D11" s="556"/>
      <c r="E11" s="104" t="s">
        <v>78</v>
      </c>
      <c r="F11" s="22">
        <v>911184</v>
      </c>
      <c r="G11" s="22">
        <v>512106</v>
      </c>
      <c r="H11" s="22">
        <v>624306</v>
      </c>
      <c r="I11" s="22">
        <f>SUM(G11:H11)</f>
        <v>1136412</v>
      </c>
      <c r="J11" s="22">
        <v>1136412</v>
      </c>
    </row>
    <row r="12" spans="1:13" ht="12.9" customHeight="1" x14ac:dyDescent="0.3">
      <c r="A12" s="32"/>
      <c r="B12" s="549" t="s">
        <v>4</v>
      </c>
      <c r="C12" s="549"/>
      <c r="D12" s="556"/>
      <c r="E12" s="52" t="s">
        <v>161</v>
      </c>
      <c r="F12" s="366">
        <f>SUM(F14:F20)</f>
        <v>306864</v>
      </c>
      <c r="G12" s="366">
        <f>SUM(G14:G20)</f>
        <v>164851</v>
      </c>
      <c r="H12" s="366">
        <f>SUM(H14:H20)</f>
        <v>192551</v>
      </c>
      <c r="I12" s="366">
        <f t="shared" ref="I12" si="0">SUM(G12:H12)</f>
        <v>357402</v>
      </c>
      <c r="J12" s="366">
        <f>SUM(J14:J20)</f>
        <v>362402</v>
      </c>
    </row>
    <row r="13" spans="1:13" ht="12.9" customHeight="1" x14ac:dyDescent="0.3">
      <c r="A13" s="32"/>
      <c r="B13" s="31"/>
      <c r="C13" s="549" t="s">
        <v>5</v>
      </c>
      <c r="D13" s="556"/>
      <c r="E13" s="104" t="s">
        <v>79</v>
      </c>
      <c r="F13" s="22">
        <v>48000</v>
      </c>
      <c r="G13" s="22">
        <v>24000</v>
      </c>
      <c r="H13" s="22">
        <v>48000</v>
      </c>
      <c r="I13" s="22">
        <f t="shared" ref="I13:I20" si="1">SUM(G13:H13)</f>
        <v>72000</v>
      </c>
      <c r="J13" s="22">
        <v>72000</v>
      </c>
    </row>
    <row r="14" spans="1:13" ht="12.9" customHeight="1" x14ac:dyDescent="0.3">
      <c r="A14" s="32"/>
      <c r="B14" s="31"/>
      <c r="C14" s="549" t="s">
        <v>130</v>
      </c>
      <c r="D14" s="556"/>
      <c r="E14" s="239" t="s">
        <v>145</v>
      </c>
      <c r="F14" s="22">
        <v>67500</v>
      </c>
      <c r="G14" s="22">
        <v>33750</v>
      </c>
      <c r="H14" s="22">
        <v>33750</v>
      </c>
      <c r="I14" s="22">
        <f t="shared" si="1"/>
        <v>67500</v>
      </c>
      <c r="J14" s="22">
        <v>67500</v>
      </c>
    </row>
    <row r="15" spans="1:13" ht="12.9" customHeight="1" x14ac:dyDescent="0.3">
      <c r="A15" s="32"/>
      <c r="B15" s="31"/>
      <c r="C15" s="549" t="s">
        <v>131</v>
      </c>
      <c r="D15" s="556"/>
      <c r="E15" s="239" t="s">
        <v>146</v>
      </c>
      <c r="F15" s="22">
        <v>67500</v>
      </c>
      <c r="G15" s="22">
        <v>33750</v>
      </c>
      <c r="H15" s="22">
        <v>33750</v>
      </c>
      <c r="I15" s="22">
        <f t="shared" si="1"/>
        <v>67500</v>
      </c>
      <c r="J15" s="22">
        <v>67500</v>
      </c>
    </row>
    <row r="16" spans="1:13" ht="12.9" customHeight="1" x14ac:dyDescent="0.3">
      <c r="A16" s="32"/>
      <c r="B16" s="31"/>
      <c r="C16" s="549" t="s">
        <v>132</v>
      </c>
      <c r="D16" s="556"/>
      <c r="E16" s="239" t="s">
        <v>147</v>
      </c>
      <c r="F16" s="22">
        <v>10000</v>
      </c>
      <c r="G16" s="22">
        <v>12000</v>
      </c>
      <c r="H16" s="22">
        <v>6000</v>
      </c>
      <c r="I16" s="22">
        <f t="shared" si="1"/>
        <v>18000</v>
      </c>
      <c r="J16" s="22">
        <v>18000</v>
      </c>
    </row>
    <row r="17" spans="1:13" ht="12.9" customHeight="1" x14ac:dyDescent="0.3">
      <c r="A17" s="32"/>
      <c r="B17" s="31"/>
      <c r="C17" s="549" t="s">
        <v>139</v>
      </c>
      <c r="D17" s="556"/>
      <c r="E17" s="239" t="s">
        <v>152</v>
      </c>
      <c r="F17" s="22">
        <v>0</v>
      </c>
      <c r="G17" s="22">
        <v>0</v>
      </c>
      <c r="H17" s="22">
        <v>0</v>
      </c>
      <c r="I17" s="22">
        <f t="shared" si="1"/>
        <v>0</v>
      </c>
      <c r="J17" s="22">
        <v>5000</v>
      </c>
    </row>
    <row r="18" spans="1:13" ht="12.9" customHeight="1" x14ac:dyDescent="0.3">
      <c r="A18" s="32"/>
      <c r="B18" s="31"/>
      <c r="C18" s="549" t="s">
        <v>138</v>
      </c>
      <c r="D18" s="556"/>
      <c r="E18" s="239" t="s">
        <v>154</v>
      </c>
      <c r="F18" s="22">
        <v>75932</v>
      </c>
      <c r="G18" s="22">
        <v>0</v>
      </c>
      <c r="H18" s="22">
        <v>94701</v>
      </c>
      <c r="I18" s="22">
        <f t="shared" si="1"/>
        <v>94701</v>
      </c>
      <c r="J18" s="22">
        <v>94701</v>
      </c>
    </row>
    <row r="19" spans="1:13" ht="12.9" customHeight="1" x14ac:dyDescent="0.3">
      <c r="A19" s="32"/>
      <c r="B19" s="31"/>
      <c r="C19" s="549" t="s">
        <v>237</v>
      </c>
      <c r="D19" s="556"/>
      <c r="E19" s="239" t="s">
        <v>154</v>
      </c>
      <c r="F19" s="22">
        <v>75932</v>
      </c>
      <c r="G19" s="22">
        <v>85351</v>
      </c>
      <c r="H19" s="22">
        <v>9350</v>
      </c>
      <c r="I19" s="22">
        <f t="shared" si="1"/>
        <v>94701</v>
      </c>
      <c r="J19" s="22">
        <v>94701</v>
      </c>
    </row>
    <row r="20" spans="1:13" ht="12.9" customHeight="1" x14ac:dyDescent="0.3">
      <c r="A20" s="32"/>
      <c r="B20" s="31"/>
      <c r="C20" s="549" t="s">
        <v>140</v>
      </c>
      <c r="D20" s="556"/>
      <c r="E20" s="239" t="s">
        <v>155</v>
      </c>
      <c r="F20" s="22">
        <v>10000</v>
      </c>
      <c r="G20" s="22">
        <v>0</v>
      </c>
      <c r="H20" s="22">
        <v>15000</v>
      </c>
      <c r="I20" s="22">
        <f t="shared" si="1"/>
        <v>15000</v>
      </c>
      <c r="J20" s="22">
        <v>15000</v>
      </c>
    </row>
    <row r="21" spans="1:13" ht="12.9" customHeight="1" x14ac:dyDescent="0.3">
      <c r="A21" s="32"/>
      <c r="B21" s="33" t="s">
        <v>60</v>
      </c>
      <c r="C21" s="33"/>
      <c r="D21" s="34"/>
      <c r="E21" s="52" t="s">
        <v>156</v>
      </c>
      <c r="F21" s="367">
        <f>SUM(F22:F25)</f>
        <v>123061.89</v>
      </c>
      <c r="G21" s="367">
        <f t="shared" ref="G21:J21" si="2">SUM(G22:G25)</f>
        <v>68399.070000000007</v>
      </c>
      <c r="H21" s="367">
        <f t="shared" si="2"/>
        <v>88388.65</v>
      </c>
      <c r="I21" s="367">
        <f t="shared" si="2"/>
        <v>156787.72</v>
      </c>
      <c r="J21" s="367">
        <f t="shared" si="2"/>
        <v>155993</v>
      </c>
    </row>
    <row r="22" spans="1:13" ht="12.9" customHeight="1" x14ac:dyDescent="0.3">
      <c r="A22" s="32"/>
      <c r="B22" s="31"/>
      <c r="C22" s="81" t="s">
        <v>141</v>
      </c>
      <c r="D22" s="79"/>
      <c r="E22" s="52" t="s">
        <v>157</v>
      </c>
      <c r="F22" s="22">
        <v>109342.08</v>
      </c>
      <c r="G22" s="22">
        <v>61452.72</v>
      </c>
      <c r="H22" s="22">
        <v>74917</v>
      </c>
      <c r="I22" s="14">
        <f>SUM(G22:H22)</f>
        <v>136369.72</v>
      </c>
      <c r="J22" s="14">
        <v>136370</v>
      </c>
    </row>
    <row r="23" spans="1:13" ht="12.9" customHeight="1" x14ac:dyDescent="0.3">
      <c r="A23" s="32"/>
      <c r="B23" s="31"/>
      <c r="C23" s="81" t="s">
        <v>142</v>
      </c>
      <c r="D23" s="79"/>
      <c r="E23" s="52" t="s">
        <v>158</v>
      </c>
      <c r="F23" s="22">
        <v>2400</v>
      </c>
      <c r="G23" s="22">
        <v>1200</v>
      </c>
      <c r="H23" s="22">
        <v>2400</v>
      </c>
      <c r="I23" s="14">
        <f>SUM(G23:H23)</f>
        <v>3600</v>
      </c>
      <c r="J23" s="14">
        <v>3600</v>
      </c>
    </row>
    <row r="24" spans="1:13" ht="12.9" customHeight="1" x14ac:dyDescent="0.3">
      <c r="A24" s="32"/>
      <c r="B24" s="31"/>
      <c r="C24" s="81" t="s">
        <v>143</v>
      </c>
      <c r="D24" s="79"/>
      <c r="E24" s="52" t="s">
        <v>162</v>
      </c>
      <c r="F24" s="22">
        <v>8919.81</v>
      </c>
      <c r="G24" s="22">
        <v>4546.3500000000004</v>
      </c>
      <c r="H24" s="22">
        <v>8749.65</v>
      </c>
      <c r="I24" s="14">
        <f>SUM(G24:H24)</f>
        <v>13296</v>
      </c>
      <c r="J24" s="14">
        <v>12423</v>
      </c>
      <c r="M24" s="39" t="s">
        <v>57</v>
      </c>
    </row>
    <row r="25" spans="1:13" ht="12.9" customHeight="1" x14ac:dyDescent="0.3">
      <c r="A25" s="32"/>
      <c r="B25" s="31"/>
      <c r="C25" s="81" t="s">
        <v>144</v>
      </c>
      <c r="D25" s="79"/>
      <c r="E25" s="52" t="s">
        <v>159</v>
      </c>
      <c r="F25" s="22">
        <v>2400</v>
      </c>
      <c r="G25" s="22">
        <v>1200</v>
      </c>
      <c r="H25" s="22">
        <v>2322</v>
      </c>
      <c r="I25" s="14">
        <f>SUM(G25:H25)</f>
        <v>3522</v>
      </c>
      <c r="J25" s="14">
        <v>3600</v>
      </c>
    </row>
    <row r="26" spans="1:13" ht="12.9" customHeight="1" x14ac:dyDescent="0.3">
      <c r="A26" s="32"/>
      <c r="B26" s="102" t="s">
        <v>6</v>
      </c>
      <c r="C26" s="101"/>
      <c r="E26" s="52" t="s">
        <v>163</v>
      </c>
      <c r="F26" s="14"/>
      <c r="G26" s="14"/>
      <c r="H26" s="14"/>
      <c r="I26" s="14"/>
      <c r="J26" s="14"/>
    </row>
    <row r="27" spans="1:13" ht="12.9" customHeight="1" x14ac:dyDescent="0.3">
      <c r="A27" s="32"/>
      <c r="B27" s="33"/>
      <c r="C27" s="103" t="s">
        <v>6</v>
      </c>
      <c r="D27" s="101"/>
      <c r="E27" s="52" t="s">
        <v>159</v>
      </c>
      <c r="F27" s="161">
        <v>144.11000000000001</v>
      </c>
      <c r="G27" s="366"/>
      <c r="H27" s="366"/>
      <c r="I27" s="366"/>
      <c r="J27" s="366"/>
    </row>
    <row r="28" spans="1:13" ht="12.9" customHeight="1" x14ac:dyDescent="0.3">
      <c r="A28" s="32"/>
      <c r="B28" s="33"/>
      <c r="C28" s="565" t="s">
        <v>245</v>
      </c>
      <c r="D28" s="564"/>
      <c r="E28" s="52"/>
      <c r="F28" s="22">
        <v>10000</v>
      </c>
      <c r="G28" s="22">
        <v>0</v>
      </c>
      <c r="H28" s="22">
        <v>15000</v>
      </c>
      <c r="I28" s="22">
        <f>SUM(G28:H28)</f>
        <v>15000</v>
      </c>
      <c r="J28" s="22">
        <v>15000</v>
      </c>
    </row>
    <row r="29" spans="1:13" ht="12.9" customHeight="1" x14ac:dyDescent="0.3">
      <c r="A29" s="32"/>
      <c r="B29" s="569" t="s">
        <v>87</v>
      </c>
      <c r="C29" s="569"/>
      <c r="D29" s="570"/>
      <c r="E29" s="84"/>
      <c r="F29" s="17">
        <f>SUM(F11,F12,F13,F21,F27,F28)</f>
        <v>1399254</v>
      </c>
      <c r="G29" s="17">
        <f>SUM(G11,G12,G13,G21,G28)</f>
        <v>769356.07000000007</v>
      </c>
      <c r="H29" s="17">
        <f>SUM(H11,H12,H13,H21,H28)</f>
        <v>968245.65</v>
      </c>
      <c r="I29" s="17">
        <f>SUM(G29:H29)</f>
        <v>1737601.7200000002</v>
      </c>
      <c r="J29" s="17">
        <f>SUM(J11,J12,J13,J21,J28)</f>
        <v>1741807</v>
      </c>
    </row>
    <row r="30" spans="1:13" ht="12.9" customHeight="1" x14ac:dyDescent="0.3">
      <c r="A30" s="11" t="s">
        <v>7</v>
      </c>
      <c r="B30" s="13"/>
      <c r="C30" s="20"/>
      <c r="D30" s="44"/>
      <c r="E30" s="84"/>
      <c r="F30" s="14"/>
      <c r="G30" s="14"/>
      <c r="H30" s="14"/>
      <c r="I30" s="14"/>
      <c r="J30" s="14"/>
    </row>
    <row r="31" spans="1:13" ht="12.9" customHeight="1" x14ac:dyDescent="0.3">
      <c r="A31" s="11"/>
      <c r="B31" s="548" t="s">
        <v>8</v>
      </c>
      <c r="C31" s="549"/>
      <c r="D31" s="556"/>
      <c r="E31" s="52" t="s">
        <v>122</v>
      </c>
      <c r="F31" s="14"/>
      <c r="G31" s="14"/>
      <c r="H31" s="14"/>
      <c r="I31" s="14"/>
      <c r="J31" s="14"/>
    </row>
    <row r="32" spans="1:13" ht="12.9" customHeight="1" x14ac:dyDescent="0.3">
      <c r="A32" s="11"/>
      <c r="B32" s="106"/>
      <c r="C32" s="565" t="s">
        <v>8</v>
      </c>
      <c r="D32" s="556"/>
      <c r="E32" s="52" t="s">
        <v>115</v>
      </c>
      <c r="F32" s="14">
        <v>32413</v>
      </c>
      <c r="G32" s="14">
        <v>8500</v>
      </c>
      <c r="H32" s="14">
        <v>41500</v>
      </c>
      <c r="I32" s="14">
        <f>SUM(G32:H32)</f>
        <v>50000</v>
      </c>
      <c r="J32" s="14">
        <v>100000</v>
      </c>
    </row>
    <row r="33" spans="1:10" ht="12.9" customHeight="1" x14ac:dyDescent="0.3">
      <c r="A33" s="11"/>
      <c r="B33" s="548" t="s">
        <v>9</v>
      </c>
      <c r="C33" s="549"/>
      <c r="D33" s="556"/>
      <c r="E33" s="52" t="s">
        <v>123</v>
      </c>
      <c r="F33" s="14"/>
      <c r="G33" s="14"/>
      <c r="H33" s="14"/>
      <c r="I33" s="14"/>
      <c r="J33" s="14"/>
    </row>
    <row r="34" spans="1:10" ht="12.9" customHeight="1" x14ac:dyDescent="0.3">
      <c r="A34" s="11"/>
      <c r="B34" s="106"/>
      <c r="C34" s="548" t="s">
        <v>50</v>
      </c>
      <c r="D34" s="556"/>
      <c r="E34" s="52" t="s">
        <v>116</v>
      </c>
      <c r="F34" s="14">
        <v>57725</v>
      </c>
      <c r="G34" s="14">
        <v>21465</v>
      </c>
      <c r="H34" s="14">
        <v>28535</v>
      </c>
      <c r="I34" s="14">
        <f>SUM(G34:H34)</f>
        <v>50000</v>
      </c>
      <c r="J34" s="14">
        <v>150000</v>
      </c>
    </row>
    <row r="35" spans="1:10" ht="12.9" customHeight="1" x14ac:dyDescent="0.3">
      <c r="A35" s="11"/>
      <c r="B35" s="548" t="s">
        <v>10</v>
      </c>
      <c r="C35" s="549"/>
      <c r="D35" s="556"/>
      <c r="E35" s="52" t="s">
        <v>124</v>
      </c>
      <c r="F35" s="14"/>
      <c r="G35" s="14"/>
      <c r="H35" s="14"/>
      <c r="I35" s="14"/>
      <c r="J35" s="14"/>
    </row>
    <row r="36" spans="1:10" ht="12.9" customHeight="1" x14ac:dyDescent="0.3">
      <c r="A36" s="11"/>
      <c r="B36" s="106"/>
      <c r="C36" s="548" t="s">
        <v>35</v>
      </c>
      <c r="D36" s="556"/>
      <c r="E36" s="52" t="s">
        <v>117</v>
      </c>
      <c r="F36" s="14">
        <v>32190.75</v>
      </c>
      <c r="G36" s="14">
        <v>17214.61</v>
      </c>
      <c r="H36" s="14">
        <v>22785.39</v>
      </c>
      <c r="I36" s="14">
        <f>SUM(G36:H36)</f>
        <v>40000</v>
      </c>
      <c r="J36" s="14">
        <v>60000</v>
      </c>
    </row>
    <row r="37" spans="1:10" ht="12.9" customHeight="1" x14ac:dyDescent="0.3">
      <c r="A37" s="11"/>
      <c r="B37" s="548" t="s">
        <v>73</v>
      </c>
      <c r="C37" s="549"/>
      <c r="D37" s="556"/>
      <c r="E37" s="52" t="s">
        <v>126</v>
      </c>
      <c r="F37" s="14"/>
      <c r="G37" s="14"/>
      <c r="H37" s="14"/>
      <c r="I37" s="14"/>
      <c r="J37" s="14"/>
    </row>
    <row r="38" spans="1:10" ht="12.9" customHeight="1" x14ac:dyDescent="0.3">
      <c r="A38" s="11"/>
      <c r="B38" s="106"/>
      <c r="C38" s="548" t="s">
        <v>99</v>
      </c>
      <c r="D38" s="556"/>
      <c r="E38" s="52" t="s">
        <v>120</v>
      </c>
      <c r="F38" s="14">
        <v>17889</v>
      </c>
      <c r="G38" s="14">
        <v>8002.51</v>
      </c>
      <c r="H38" s="14">
        <v>21997.49</v>
      </c>
      <c r="I38" s="14">
        <f>SUM(G38:H38)</f>
        <v>30000</v>
      </c>
      <c r="J38" s="14">
        <v>30000</v>
      </c>
    </row>
    <row r="39" spans="1:10" s="423" customFormat="1" ht="12.9" customHeight="1" x14ac:dyDescent="0.3">
      <c r="A39" s="420"/>
      <c r="B39" s="468"/>
      <c r="C39" s="468" t="s">
        <v>330</v>
      </c>
      <c r="D39" s="470"/>
      <c r="E39" s="424" t="s">
        <v>121</v>
      </c>
      <c r="F39" s="14"/>
      <c r="G39" s="14"/>
      <c r="H39" s="14"/>
      <c r="I39" s="14"/>
      <c r="J39" s="14">
        <v>25000</v>
      </c>
    </row>
    <row r="40" spans="1:10" s="423" customFormat="1" ht="12.9" customHeight="1" x14ac:dyDescent="0.3">
      <c r="A40" s="420"/>
      <c r="B40" s="457"/>
      <c r="C40" s="457" t="s">
        <v>480</v>
      </c>
      <c r="D40" s="458"/>
      <c r="E40" s="424" t="s">
        <v>181</v>
      </c>
      <c r="F40" s="14">
        <v>70000</v>
      </c>
      <c r="G40" s="14">
        <v>0</v>
      </c>
      <c r="H40" s="14">
        <v>0</v>
      </c>
      <c r="I40" s="14">
        <v>0</v>
      </c>
      <c r="J40" s="14">
        <v>0</v>
      </c>
    </row>
    <row r="41" spans="1:10" s="423" customFormat="1" ht="12.9" customHeight="1" x14ac:dyDescent="0.3">
      <c r="A41" s="420"/>
      <c r="B41" s="468" t="s">
        <v>497</v>
      </c>
      <c r="C41" s="468"/>
      <c r="D41" s="470"/>
      <c r="E41" s="424" t="s">
        <v>169</v>
      </c>
      <c r="F41" s="14">
        <v>0</v>
      </c>
      <c r="G41" s="14">
        <v>0</v>
      </c>
      <c r="H41" s="14">
        <v>0</v>
      </c>
      <c r="I41" s="14">
        <v>0</v>
      </c>
      <c r="J41" s="14">
        <v>5000</v>
      </c>
    </row>
    <row r="42" spans="1:10" ht="12.9" customHeight="1" x14ac:dyDescent="0.3">
      <c r="A42" s="218"/>
      <c r="B42" s="585" t="s">
        <v>88</v>
      </c>
      <c r="C42" s="585"/>
      <c r="D42" s="586"/>
      <c r="E42" s="30"/>
      <c r="F42" s="190">
        <f>SUM(F32:F41)</f>
        <v>210217.75</v>
      </c>
      <c r="G42" s="190">
        <f>SUM(G32:G38)</f>
        <v>55182.12</v>
      </c>
      <c r="H42" s="190">
        <f>SUM(H32:H38)</f>
        <v>114817.88</v>
      </c>
      <c r="I42" s="190">
        <f>SUM(I32:I38)</f>
        <v>170000</v>
      </c>
      <c r="J42" s="190">
        <f>SUM(J32:J41)</f>
        <v>370000</v>
      </c>
    </row>
    <row r="43" spans="1:10" ht="12.9" customHeight="1" x14ac:dyDescent="0.3">
      <c r="A43" s="54"/>
      <c r="B43" s="55"/>
      <c r="C43" s="55"/>
      <c r="D43" s="55"/>
      <c r="E43" s="29"/>
      <c r="F43" s="197"/>
      <c r="G43" s="197"/>
      <c r="H43" s="197"/>
      <c r="I43" s="197"/>
      <c r="J43" s="197"/>
    </row>
    <row r="44" spans="1:10" ht="12.9" customHeight="1" x14ac:dyDescent="0.3">
      <c r="A44" s="36"/>
      <c r="B44" s="265"/>
      <c r="C44" s="265"/>
      <c r="D44" s="265"/>
      <c r="E44" s="272"/>
      <c r="F44" s="58"/>
      <c r="G44" s="58"/>
      <c r="H44" s="58"/>
      <c r="I44" s="58"/>
      <c r="J44" s="58"/>
    </row>
    <row r="45" spans="1:10" ht="12.9" customHeight="1" x14ac:dyDescent="0.3">
      <c r="A45" s="36"/>
      <c r="B45" s="265"/>
      <c r="C45" s="265"/>
      <c r="D45" s="265"/>
      <c r="E45" s="272"/>
      <c r="F45" s="58"/>
      <c r="G45" s="58"/>
      <c r="H45" s="58"/>
      <c r="I45" s="58"/>
    </row>
    <row r="46" spans="1:10" ht="12.9" customHeight="1" x14ac:dyDescent="0.3">
      <c r="A46" s="36"/>
      <c r="B46" s="265"/>
      <c r="C46" s="265"/>
      <c r="D46" s="265"/>
      <c r="E46" s="272"/>
      <c r="F46" s="58"/>
      <c r="G46" s="58"/>
      <c r="H46" s="58"/>
      <c r="I46" s="58"/>
      <c r="J46" s="58"/>
    </row>
    <row r="47" spans="1:10" ht="12.9" customHeight="1" x14ac:dyDescent="0.3">
      <c r="A47" s="36"/>
      <c r="B47" s="247"/>
      <c r="C47" s="247"/>
      <c r="D47" s="247"/>
      <c r="E47" s="248"/>
      <c r="F47" s="58"/>
      <c r="G47" s="58"/>
      <c r="H47" s="58"/>
      <c r="I47" s="58"/>
      <c r="J47" s="58"/>
    </row>
    <row r="48" spans="1:10" ht="12.9" customHeight="1" x14ac:dyDescent="0.3">
      <c r="A48" s="606" t="s">
        <v>66</v>
      </c>
      <c r="B48" s="607"/>
      <c r="C48" s="607"/>
      <c r="D48" s="607"/>
      <c r="E48" s="272"/>
      <c r="F48" s="58"/>
      <c r="G48" s="58"/>
      <c r="H48" s="58"/>
      <c r="I48" s="58"/>
      <c r="J48" s="200" t="s">
        <v>227</v>
      </c>
    </row>
    <row r="49" spans="1:13" ht="12.9" customHeight="1" x14ac:dyDescent="0.3">
      <c r="A49" s="41"/>
      <c r="B49" s="29"/>
      <c r="C49" s="29"/>
      <c r="D49" s="42"/>
      <c r="E49" s="277"/>
      <c r="F49" s="273"/>
      <c r="G49" s="597" t="s">
        <v>20</v>
      </c>
      <c r="H49" s="597"/>
      <c r="I49" s="597"/>
      <c r="J49" s="598" t="s">
        <v>25</v>
      </c>
    </row>
    <row r="50" spans="1:13" ht="12.9" customHeight="1" x14ac:dyDescent="0.3">
      <c r="A50" s="275"/>
      <c r="B50" s="272"/>
      <c r="C50" s="272"/>
      <c r="D50" s="276"/>
      <c r="E50" s="600" t="s">
        <v>17</v>
      </c>
      <c r="F50" s="274" t="s">
        <v>18</v>
      </c>
      <c r="G50" s="274" t="s">
        <v>21</v>
      </c>
      <c r="H50" s="274" t="s">
        <v>22</v>
      </c>
      <c r="I50" s="601" t="s">
        <v>23</v>
      </c>
      <c r="J50" s="599"/>
    </row>
    <row r="51" spans="1:13" ht="12.9" customHeight="1" x14ac:dyDescent="0.3">
      <c r="A51" s="603" t="s">
        <v>1</v>
      </c>
      <c r="B51" s="561"/>
      <c r="C51" s="561"/>
      <c r="D51" s="604"/>
      <c r="E51" s="600"/>
      <c r="F51" s="274" t="s">
        <v>19</v>
      </c>
      <c r="G51" s="274" t="s">
        <v>19</v>
      </c>
      <c r="H51" s="274" t="s">
        <v>24</v>
      </c>
      <c r="I51" s="602"/>
      <c r="J51" s="274" t="s">
        <v>26</v>
      </c>
    </row>
    <row r="52" spans="1:13" ht="12.9" customHeight="1" x14ac:dyDescent="0.3">
      <c r="A52" s="594">
        <v>1</v>
      </c>
      <c r="B52" s="595"/>
      <c r="C52" s="595"/>
      <c r="D52" s="596"/>
      <c r="E52" s="30">
        <v>2</v>
      </c>
      <c r="F52" s="88">
        <v>3</v>
      </c>
      <c r="G52" s="88">
        <v>4</v>
      </c>
      <c r="H52" s="88">
        <v>5</v>
      </c>
      <c r="I52" s="88">
        <v>6</v>
      </c>
      <c r="J52" s="88">
        <v>7</v>
      </c>
    </row>
    <row r="53" spans="1:13" ht="14.1" customHeight="1" x14ac:dyDescent="0.3">
      <c r="A53" s="608" t="s">
        <v>15</v>
      </c>
      <c r="B53" s="609"/>
      <c r="C53" s="609"/>
      <c r="D53" s="610"/>
      <c r="E53" s="176"/>
      <c r="F53" s="201"/>
      <c r="G53" s="201"/>
      <c r="H53" s="201"/>
      <c r="I53" s="201"/>
      <c r="J53" s="201"/>
    </row>
    <row r="54" spans="1:13" ht="14.1" customHeight="1" x14ac:dyDescent="0.3">
      <c r="A54" s="38"/>
      <c r="B54" s="549" t="s">
        <v>86</v>
      </c>
      <c r="C54" s="549"/>
      <c r="D54" s="556"/>
      <c r="E54" s="52" t="s">
        <v>182</v>
      </c>
      <c r="F54" s="53"/>
      <c r="G54" s="53"/>
      <c r="H54" s="53"/>
      <c r="I54" s="53"/>
      <c r="J54" s="53"/>
    </row>
    <row r="55" spans="1:13" ht="14.1" customHeight="1" x14ac:dyDescent="0.3">
      <c r="A55" s="38"/>
      <c r="B55" s="105"/>
      <c r="C55" s="548" t="s">
        <v>217</v>
      </c>
      <c r="D55" s="556"/>
      <c r="E55" s="52" t="s">
        <v>190</v>
      </c>
      <c r="F55" s="23">
        <v>0</v>
      </c>
      <c r="G55" s="53">
        <v>0</v>
      </c>
      <c r="H55" s="53">
        <v>0</v>
      </c>
      <c r="I55" s="53">
        <v>0</v>
      </c>
      <c r="J55" s="53">
        <v>0</v>
      </c>
    </row>
    <row r="56" spans="1:13" ht="14.1" customHeight="1" x14ac:dyDescent="0.3">
      <c r="A56" s="38"/>
      <c r="B56" s="162"/>
      <c r="C56" s="164"/>
      <c r="D56" s="165" t="s">
        <v>218</v>
      </c>
      <c r="E56" s="52" t="s">
        <v>299</v>
      </c>
      <c r="F56" s="53">
        <v>29900</v>
      </c>
      <c r="G56" s="53">
        <v>0</v>
      </c>
      <c r="H56" s="53">
        <v>0</v>
      </c>
      <c r="I56" s="53">
        <v>0</v>
      </c>
      <c r="J56" s="53">
        <v>0</v>
      </c>
    </row>
    <row r="57" spans="1:13" ht="14.1" customHeight="1" x14ac:dyDescent="0.3">
      <c r="A57" s="38"/>
      <c r="B57" s="105"/>
      <c r="C57" s="562" t="s">
        <v>111</v>
      </c>
      <c r="D57" s="563"/>
      <c r="E57" s="52" t="s">
        <v>183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</row>
    <row r="58" spans="1:13" ht="14.1" customHeight="1" x14ac:dyDescent="0.3">
      <c r="A58" s="38"/>
      <c r="B58" s="105"/>
      <c r="C58" s="548" t="s">
        <v>300</v>
      </c>
      <c r="D58" s="556"/>
      <c r="E58" s="424" t="s">
        <v>297</v>
      </c>
      <c r="F58" s="53">
        <v>0</v>
      </c>
      <c r="G58" s="53">
        <v>0</v>
      </c>
      <c r="H58" s="53">
        <v>60000</v>
      </c>
      <c r="I58" s="53">
        <f>SUM(G58:H58)</f>
        <v>60000</v>
      </c>
      <c r="J58" s="53">
        <v>60000</v>
      </c>
    </row>
    <row r="59" spans="1:13" ht="14.1" customHeight="1" x14ac:dyDescent="0.3">
      <c r="A59" s="38"/>
      <c r="B59" s="569" t="s">
        <v>89</v>
      </c>
      <c r="C59" s="569"/>
      <c r="D59" s="570"/>
      <c r="E59" s="84"/>
      <c r="F59" s="37">
        <f>SUM(F55:F58)</f>
        <v>29900</v>
      </c>
      <c r="G59" s="37">
        <f>SUM(G55,G57,G58)</f>
        <v>0</v>
      </c>
      <c r="H59" s="37">
        <f>SUM(H56:H58)</f>
        <v>60000</v>
      </c>
      <c r="I59" s="37">
        <f>SUM(G59:H59)</f>
        <v>60000</v>
      </c>
      <c r="J59" s="37">
        <f>SUM(J56:J58)</f>
        <v>60000</v>
      </c>
    </row>
    <row r="60" spans="1:13" ht="14.1" customHeight="1" x14ac:dyDescent="0.3">
      <c r="A60" s="38"/>
      <c r="B60" s="76"/>
      <c r="C60" s="76"/>
      <c r="D60" s="77"/>
      <c r="E60" s="84"/>
      <c r="F60" s="37"/>
      <c r="G60" s="37"/>
      <c r="H60" s="37"/>
      <c r="I60" s="37"/>
      <c r="J60" s="37"/>
      <c r="M60" s="39" t="s">
        <v>460</v>
      </c>
    </row>
    <row r="61" spans="1:13" ht="14.1" customHeight="1" thickBot="1" x14ac:dyDescent="0.35">
      <c r="A61" s="584" t="s">
        <v>16</v>
      </c>
      <c r="B61" s="585"/>
      <c r="C61" s="585"/>
      <c r="D61" s="586"/>
      <c r="E61" s="30"/>
      <c r="F61" s="152">
        <f>SUM(F59,F42,F29)</f>
        <v>1639371.75</v>
      </c>
      <c r="G61" s="152">
        <f>SUM(G59,G42,G29)</f>
        <v>824538.19000000006</v>
      </c>
      <c r="H61" s="152">
        <f>SUM(H59,H42,H29)</f>
        <v>1143063.53</v>
      </c>
      <c r="I61" s="152">
        <f>SUM(I59,I42,I29)</f>
        <v>1967601.7200000002</v>
      </c>
      <c r="J61" s="152">
        <f>SUM(J59,J42,J29)</f>
        <v>2171807</v>
      </c>
    </row>
    <row r="62" spans="1:13" ht="14.1" customHeight="1" thickTop="1" x14ac:dyDescent="0.3">
      <c r="A62" s="13"/>
      <c r="B62" s="81"/>
      <c r="C62" s="78"/>
      <c r="D62" s="78"/>
      <c r="E62" s="83"/>
      <c r="F62" s="58"/>
      <c r="G62" s="58"/>
      <c r="H62" s="58"/>
      <c r="I62" s="58"/>
      <c r="J62" s="58"/>
    </row>
    <row r="63" spans="1:13" ht="14.1" customHeight="1" x14ac:dyDescent="0.3">
      <c r="A63" s="13"/>
      <c r="B63" s="81"/>
      <c r="C63" s="78"/>
      <c r="D63" s="78"/>
      <c r="E63" s="83"/>
      <c r="F63" s="58"/>
      <c r="G63" s="58"/>
      <c r="H63" s="58"/>
      <c r="I63" s="58"/>
      <c r="J63" s="58"/>
    </row>
    <row r="64" spans="1:13" s="334" customFormat="1" ht="14.1" customHeight="1" x14ac:dyDescent="0.3">
      <c r="A64" s="31" t="s">
        <v>28</v>
      </c>
      <c r="B64" s="31"/>
      <c r="C64" s="31"/>
      <c r="D64" s="31"/>
      <c r="E64" s="24" t="s">
        <v>30</v>
      </c>
      <c r="F64" s="48"/>
      <c r="G64" s="48"/>
      <c r="H64" s="40" t="s">
        <v>31</v>
      </c>
      <c r="I64" s="48"/>
      <c r="J64" s="48"/>
    </row>
    <row r="65" spans="1:10" s="334" customFormat="1" ht="14.1" customHeight="1" x14ac:dyDescent="0.3">
      <c r="A65" s="31"/>
      <c r="B65" s="31"/>
      <c r="C65" s="31"/>
      <c r="D65" s="31"/>
      <c r="E65" s="394"/>
      <c r="F65" s="48"/>
      <c r="G65" s="48"/>
      <c r="H65" s="48"/>
      <c r="I65" s="48"/>
      <c r="J65" s="48"/>
    </row>
    <row r="66" spans="1:10" s="334" customFormat="1" ht="14.1" customHeight="1" x14ac:dyDescent="0.3">
      <c r="A66" s="31"/>
      <c r="B66" s="360"/>
      <c r="C66" s="360" t="s">
        <v>409</v>
      </c>
      <c r="D66" s="360"/>
      <c r="E66" s="360"/>
      <c r="F66" s="360" t="s">
        <v>32</v>
      </c>
      <c r="G66" s="360"/>
      <c r="H66" s="361"/>
      <c r="I66" s="360" t="s">
        <v>33</v>
      </c>
      <c r="J66" s="361"/>
    </row>
    <row r="67" spans="1:10" s="334" customFormat="1" ht="14.1" customHeight="1" x14ac:dyDescent="0.3">
      <c r="A67" s="31"/>
      <c r="B67" s="31"/>
      <c r="C67" s="223" t="s">
        <v>29</v>
      </c>
      <c r="D67" s="31"/>
      <c r="E67" s="394"/>
      <c r="F67" s="223" t="s">
        <v>260</v>
      </c>
      <c r="G67" s="31"/>
      <c r="H67" s="48"/>
      <c r="I67" s="223" t="s">
        <v>308</v>
      </c>
      <c r="J67" s="48"/>
    </row>
    <row r="68" spans="1:10" s="334" customFormat="1" ht="14.1" customHeight="1" x14ac:dyDescent="0.3">
      <c r="A68" s="334" t="s">
        <v>55</v>
      </c>
      <c r="E68" s="592" t="s">
        <v>260</v>
      </c>
      <c r="F68" s="592"/>
      <c r="G68" s="592"/>
      <c r="H68" s="593" t="s">
        <v>308</v>
      </c>
      <c r="I68" s="593"/>
      <c r="J68" s="593"/>
    </row>
    <row r="69" spans="1:10" ht="14.1" customHeight="1" x14ac:dyDescent="0.3">
      <c r="A69" s="13"/>
      <c r="B69" s="81"/>
      <c r="C69" s="78"/>
      <c r="D69" s="78"/>
      <c r="E69" s="83"/>
      <c r="F69" s="58"/>
      <c r="G69" s="58"/>
      <c r="H69" s="58"/>
      <c r="I69" s="58"/>
      <c r="J69" s="58"/>
    </row>
    <row r="70" spans="1:10" ht="14.1" customHeight="1" x14ac:dyDescent="0.3">
      <c r="A70" s="13"/>
      <c r="B70" s="81"/>
      <c r="C70" s="78"/>
      <c r="D70" s="78"/>
      <c r="E70" s="83"/>
      <c r="F70" s="58"/>
      <c r="G70" s="58"/>
      <c r="H70" s="58"/>
      <c r="I70" s="58"/>
      <c r="J70" s="58"/>
    </row>
  </sheetData>
  <mergeCells count="48">
    <mergeCell ref="H68:J68"/>
    <mergeCell ref="E68:G68"/>
    <mergeCell ref="G49:I49"/>
    <mergeCell ref="B35:D35"/>
    <mergeCell ref="C36:D36"/>
    <mergeCell ref="J49:J50"/>
    <mergeCell ref="E50:E51"/>
    <mergeCell ref="I50:I51"/>
    <mergeCell ref="A51:D51"/>
    <mergeCell ref="B37:D37"/>
    <mergeCell ref="B59:D59"/>
    <mergeCell ref="A61:D61"/>
    <mergeCell ref="C57:D57"/>
    <mergeCell ref="C58:D58"/>
    <mergeCell ref="C55:D55"/>
    <mergeCell ref="B42:D42"/>
    <mergeCell ref="A53:D53"/>
    <mergeCell ref="B54:D54"/>
    <mergeCell ref="A52:D52"/>
    <mergeCell ref="A48:D48"/>
    <mergeCell ref="B33:D33"/>
    <mergeCell ref="B10:D10"/>
    <mergeCell ref="C11:D11"/>
    <mergeCell ref="B12:D12"/>
    <mergeCell ref="C13:D13"/>
    <mergeCell ref="C14:D14"/>
    <mergeCell ref="C15:D15"/>
    <mergeCell ref="C16:D16"/>
    <mergeCell ref="C17:D17"/>
    <mergeCell ref="C28:D28"/>
    <mergeCell ref="C19:D19"/>
    <mergeCell ref="C20:D20"/>
    <mergeCell ref="B29:D29"/>
    <mergeCell ref="B31:D31"/>
    <mergeCell ref="C38:D38"/>
    <mergeCell ref="A8:D8"/>
    <mergeCell ref="A2:J2"/>
    <mergeCell ref="A4:D4"/>
    <mergeCell ref="G5:I5"/>
    <mergeCell ref="J5:J6"/>
    <mergeCell ref="E6:E7"/>
    <mergeCell ref="I6:I7"/>
    <mergeCell ref="A3:J3"/>
    <mergeCell ref="A6:D7"/>
    <mergeCell ref="A9:D9"/>
    <mergeCell ref="C32:D32"/>
    <mergeCell ref="C34:D34"/>
    <mergeCell ref="C18:D18"/>
  </mergeCells>
  <pageMargins left="1.98" right="0.39370078740157483" top="0.27559055118110237" bottom="0.11811023622047245" header="0" footer="0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/>
  <dimension ref="A1:M80"/>
  <sheetViews>
    <sheetView topLeftCell="A49" workbookViewId="0">
      <selection activeCell="M67" sqref="M67"/>
    </sheetView>
  </sheetViews>
  <sheetFormatPr defaultColWidth="9.109375" defaultRowHeight="14.1" customHeight="1" x14ac:dyDescent="0.3"/>
  <cols>
    <col min="1" max="1" width="3.44140625" style="39" customWidth="1"/>
    <col min="2" max="2" width="3.109375" style="39" customWidth="1"/>
    <col min="3" max="3" width="3" style="39" customWidth="1"/>
    <col min="4" max="4" width="41.6640625" style="39" customWidth="1"/>
    <col min="5" max="5" width="17.109375" style="39" customWidth="1"/>
    <col min="6" max="6" width="15.44140625" style="39" customWidth="1"/>
    <col min="7" max="7" width="15.5546875" style="39" customWidth="1"/>
    <col min="8" max="8" width="16.109375" style="39" customWidth="1"/>
    <col min="9" max="9" width="15.6640625" style="39" customWidth="1"/>
    <col min="10" max="10" width="15.5546875" style="39" customWidth="1"/>
    <col min="11" max="16384" width="9.109375" style="39"/>
  </cols>
  <sheetData>
    <row r="1" spans="1:10" ht="14.1" customHeight="1" x14ac:dyDescent="0.3">
      <c r="J1" s="202"/>
    </row>
    <row r="2" spans="1:10" ht="14.1" customHeight="1" x14ac:dyDescent="0.3">
      <c r="J2" s="24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0.5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18" customHeight="1" thickBot="1" x14ac:dyDescent="0.35">
      <c r="A6" s="615" t="s">
        <v>67</v>
      </c>
      <c r="B6" s="615"/>
      <c r="C6" s="615"/>
      <c r="D6" s="615"/>
      <c r="J6" s="202" t="s">
        <v>228</v>
      </c>
    </row>
    <row r="7" spans="1:10" ht="14.1" customHeight="1" thickBot="1" x14ac:dyDescent="0.35">
      <c r="A7" s="25"/>
      <c r="B7" s="393"/>
      <c r="C7" s="393"/>
      <c r="D7" s="393"/>
      <c r="E7" s="27"/>
      <c r="F7" s="389"/>
      <c r="G7" s="554" t="s">
        <v>20</v>
      </c>
      <c r="H7" s="554"/>
      <c r="I7" s="554"/>
      <c r="J7" s="557" t="s">
        <v>25</v>
      </c>
    </row>
    <row r="8" spans="1:10" ht="14.1" customHeight="1" x14ac:dyDescent="0.3">
      <c r="A8" s="579" t="s">
        <v>1</v>
      </c>
      <c r="B8" s="580"/>
      <c r="C8" s="580"/>
      <c r="D8" s="576"/>
      <c r="E8" s="576" t="s">
        <v>17</v>
      </c>
      <c r="F8" s="390" t="s">
        <v>18</v>
      </c>
      <c r="G8" s="403" t="s">
        <v>417</v>
      </c>
      <c r="H8" s="403" t="s">
        <v>22</v>
      </c>
      <c r="I8" s="577" t="s">
        <v>23</v>
      </c>
      <c r="J8" s="558"/>
    </row>
    <row r="9" spans="1:10" ht="14.1" customHeight="1" x14ac:dyDescent="0.3">
      <c r="A9" s="579"/>
      <c r="B9" s="580"/>
      <c r="C9" s="580"/>
      <c r="D9" s="576"/>
      <c r="E9" s="576"/>
      <c r="F9" s="390" t="s">
        <v>19</v>
      </c>
      <c r="G9" s="404" t="s">
        <v>19</v>
      </c>
      <c r="H9" s="404" t="s">
        <v>24</v>
      </c>
      <c r="I9" s="578"/>
      <c r="J9" s="390" t="s">
        <v>26</v>
      </c>
    </row>
    <row r="10" spans="1:10" ht="14.1" customHeight="1" thickBot="1" x14ac:dyDescent="0.35">
      <c r="A10" s="572" t="s">
        <v>419</v>
      </c>
      <c r="B10" s="573"/>
      <c r="C10" s="573"/>
      <c r="D10" s="574"/>
      <c r="E10" s="405" t="s">
        <v>420</v>
      </c>
      <c r="F10" s="405" t="s">
        <v>421</v>
      </c>
      <c r="G10" s="405" t="s">
        <v>422</v>
      </c>
      <c r="H10" s="405" t="s">
        <v>423</v>
      </c>
      <c r="I10" s="405" t="s">
        <v>424</v>
      </c>
      <c r="J10" s="405" t="s">
        <v>425</v>
      </c>
    </row>
    <row r="11" spans="1:10" ht="14.1" customHeight="1" x14ac:dyDescent="0.3">
      <c r="A11" s="571" t="s">
        <v>62</v>
      </c>
      <c r="B11" s="569"/>
      <c r="C11" s="569"/>
      <c r="D11" s="570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49" t="s">
        <v>2</v>
      </c>
      <c r="C12" s="549"/>
      <c r="D12" s="556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49" t="s">
        <v>3</v>
      </c>
      <c r="D13" s="556"/>
      <c r="E13" s="110" t="s">
        <v>78</v>
      </c>
      <c r="F13" s="22">
        <v>879996</v>
      </c>
      <c r="G13" s="22">
        <v>496114</v>
      </c>
      <c r="H13" s="22">
        <v>496814</v>
      </c>
      <c r="I13" s="22">
        <f t="shared" ref="I13:I29" si="0">SUM(G13:H13)</f>
        <v>992928</v>
      </c>
      <c r="J13" s="22">
        <v>992928</v>
      </c>
    </row>
    <row r="14" spans="1:10" ht="14.1" customHeight="1" x14ac:dyDescent="0.3">
      <c r="A14" s="32"/>
      <c r="B14" s="549" t="s">
        <v>4</v>
      </c>
      <c r="C14" s="549"/>
      <c r="D14" s="556"/>
      <c r="E14" s="52" t="s">
        <v>161</v>
      </c>
      <c r="F14" s="366">
        <f>SUM(F16:F24)</f>
        <v>351533</v>
      </c>
      <c r="G14" s="366">
        <f t="shared" ref="G14:H14" si="1">SUM(G16:G24)</f>
        <v>162244</v>
      </c>
      <c r="H14" s="366">
        <f t="shared" si="1"/>
        <v>210244</v>
      </c>
      <c r="I14" s="366">
        <f t="shared" si="0"/>
        <v>372488</v>
      </c>
      <c r="J14" s="366">
        <v>0</v>
      </c>
    </row>
    <row r="15" spans="1:10" ht="14.1" customHeight="1" x14ac:dyDescent="0.3">
      <c r="A15" s="32"/>
      <c r="B15" s="31"/>
      <c r="C15" s="549" t="s">
        <v>5</v>
      </c>
      <c r="D15" s="556"/>
      <c r="E15" s="110" t="s">
        <v>79</v>
      </c>
      <c r="F15" s="22">
        <v>48000</v>
      </c>
      <c r="G15" s="22">
        <v>24000</v>
      </c>
      <c r="H15" s="22">
        <v>24000</v>
      </c>
      <c r="I15" s="22">
        <f t="shared" si="0"/>
        <v>48000</v>
      </c>
      <c r="J15" s="22">
        <v>48000</v>
      </c>
    </row>
    <row r="16" spans="1:10" ht="14.1" customHeight="1" x14ac:dyDescent="0.3">
      <c r="A16" s="32"/>
      <c r="B16" s="31"/>
      <c r="C16" s="235" t="s">
        <v>130</v>
      </c>
      <c r="D16" s="236"/>
      <c r="E16" s="239" t="s">
        <v>145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4.1" customHeight="1" x14ac:dyDescent="0.3">
      <c r="A17" s="32"/>
      <c r="B17" s="31"/>
      <c r="C17" s="235" t="s">
        <v>131</v>
      </c>
      <c r="D17" s="236"/>
      <c r="E17" s="239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67500</v>
      </c>
    </row>
    <row r="18" spans="1:10" ht="14.1" customHeight="1" x14ac:dyDescent="0.3">
      <c r="A18" s="32"/>
      <c r="B18" s="31"/>
      <c r="C18" s="235" t="s">
        <v>132</v>
      </c>
      <c r="D18" s="236"/>
      <c r="E18" s="239" t="s">
        <v>147</v>
      </c>
      <c r="F18" s="22">
        <v>10000</v>
      </c>
      <c r="G18" s="22">
        <v>12000</v>
      </c>
      <c r="H18" s="22">
        <v>0</v>
      </c>
      <c r="I18" s="22">
        <f t="shared" si="0"/>
        <v>12000</v>
      </c>
      <c r="J18" s="22">
        <v>12000</v>
      </c>
    </row>
    <row r="19" spans="1:10" ht="14.1" customHeight="1" x14ac:dyDescent="0.3">
      <c r="A19" s="32"/>
      <c r="B19" s="31"/>
      <c r="C19" s="235" t="s">
        <v>135</v>
      </c>
      <c r="D19" s="23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235" t="s">
        <v>139</v>
      </c>
      <c r="D20" s="236"/>
      <c r="E20" s="239" t="s">
        <v>152</v>
      </c>
      <c r="F20" s="22">
        <v>0</v>
      </c>
      <c r="G20" s="22">
        <v>0</v>
      </c>
      <c r="H20" s="22">
        <v>0</v>
      </c>
      <c r="I20" s="22">
        <f t="shared" si="0"/>
        <v>0</v>
      </c>
      <c r="J20" s="22">
        <v>5000</v>
      </c>
    </row>
    <row r="21" spans="1:10" ht="14.1" customHeight="1" x14ac:dyDescent="0.3">
      <c r="A21" s="32"/>
      <c r="B21" s="31"/>
      <c r="C21" s="235" t="s">
        <v>137</v>
      </c>
      <c r="D21" s="236"/>
      <c r="E21" s="239" t="s">
        <v>153</v>
      </c>
      <c r="F21" s="22">
        <v>50000</v>
      </c>
      <c r="G21" s="22">
        <v>0</v>
      </c>
      <c r="H21" s="22">
        <v>50000</v>
      </c>
      <c r="I21" s="22">
        <f t="shared" si="0"/>
        <v>50000</v>
      </c>
      <c r="J21" s="22">
        <v>50000</v>
      </c>
    </row>
    <row r="22" spans="1:10" ht="14.1" customHeight="1" x14ac:dyDescent="0.3">
      <c r="A22" s="32"/>
      <c r="B22" s="31"/>
      <c r="C22" s="235" t="s">
        <v>138</v>
      </c>
      <c r="D22" s="236"/>
      <c r="E22" s="239" t="s">
        <v>154</v>
      </c>
      <c r="F22" s="22">
        <v>73200</v>
      </c>
      <c r="G22" s="22">
        <v>0</v>
      </c>
      <c r="H22" s="22">
        <v>82744</v>
      </c>
      <c r="I22" s="22">
        <f t="shared" si="0"/>
        <v>82744</v>
      </c>
      <c r="J22" s="22">
        <v>82744</v>
      </c>
    </row>
    <row r="23" spans="1:10" ht="14.1" customHeight="1" x14ac:dyDescent="0.3">
      <c r="A23" s="32"/>
      <c r="B23" s="31"/>
      <c r="C23" s="549" t="s">
        <v>237</v>
      </c>
      <c r="D23" s="556"/>
      <c r="E23" s="239" t="s">
        <v>154</v>
      </c>
      <c r="F23" s="22">
        <v>73333</v>
      </c>
      <c r="G23" s="22">
        <v>82744</v>
      </c>
      <c r="H23" s="22">
        <v>0</v>
      </c>
      <c r="I23" s="22">
        <f t="shared" si="0"/>
        <v>82744</v>
      </c>
      <c r="J23" s="22">
        <v>82744</v>
      </c>
    </row>
    <row r="24" spans="1:10" ht="14.1" customHeight="1" x14ac:dyDescent="0.3">
      <c r="A24" s="32"/>
      <c r="B24" s="31"/>
      <c r="C24" s="235" t="s">
        <v>140</v>
      </c>
      <c r="D24" s="236"/>
      <c r="E24" s="239" t="s">
        <v>155</v>
      </c>
      <c r="F24" s="22">
        <v>10000</v>
      </c>
      <c r="G24" s="22">
        <v>0</v>
      </c>
      <c r="H24" s="22">
        <v>10000</v>
      </c>
      <c r="I24" s="22">
        <f t="shared" si="0"/>
        <v>10000</v>
      </c>
      <c r="J24" s="22">
        <v>10000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SUM(F26:F29)</f>
        <v>119034</v>
      </c>
      <c r="G25" s="367">
        <f t="shared" ref="G25:H25" si="2">SUM(G26:G29)</f>
        <v>66307.260000000009</v>
      </c>
      <c r="H25" s="367">
        <f t="shared" si="2"/>
        <v>68430.740000000005</v>
      </c>
      <c r="I25" s="367">
        <f t="shared" si="0"/>
        <v>134738</v>
      </c>
      <c r="J25" s="367">
        <v>0</v>
      </c>
    </row>
    <row r="26" spans="1:10" ht="14.1" customHeight="1" x14ac:dyDescent="0.3">
      <c r="A26" s="32"/>
      <c r="B26" s="31"/>
      <c r="C26" s="81" t="s">
        <v>141</v>
      </c>
      <c r="D26" s="79"/>
      <c r="E26" s="52" t="s">
        <v>157</v>
      </c>
      <c r="F26" s="22">
        <v>105600</v>
      </c>
      <c r="G26" s="22">
        <v>59575.68</v>
      </c>
      <c r="H26" s="22">
        <v>59576.32</v>
      </c>
      <c r="I26" s="14">
        <f t="shared" si="0"/>
        <v>119152</v>
      </c>
      <c r="J26" s="14">
        <v>119152</v>
      </c>
    </row>
    <row r="27" spans="1:10" ht="14.1" customHeight="1" x14ac:dyDescent="0.3">
      <c r="A27" s="32"/>
      <c r="B27" s="31"/>
      <c r="C27" s="81" t="s">
        <v>142</v>
      </c>
      <c r="D27" s="79"/>
      <c r="E27" s="52" t="s">
        <v>158</v>
      </c>
      <c r="F27" s="22">
        <v>2400</v>
      </c>
      <c r="G27" s="22">
        <v>1200</v>
      </c>
      <c r="H27" s="22">
        <v>1200</v>
      </c>
      <c r="I27" s="14">
        <f t="shared" si="0"/>
        <v>2400</v>
      </c>
      <c r="J27" s="14">
        <v>2400</v>
      </c>
    </row>
    <row r="28" spans="1:10" ht="14.1" customHeight="1" x14ac:dyDescent="0.3">
      <c r="A28" s="32"/>
      <c r="B28" s="31"/>
      <c r="C28" s="81" t="s">
        <v>143</v>
      </c>
      <c r="D28" s="79"/>
      <c r="E28" s="52" t="s">
        <v>162</v>
      </c>
      <c r="F28" s="22">
        <v>8634</v>
      </c>
      <c r="G28" s="22">
        <v>4331.58</v>
      </c>
      <c r="H28" s="22">
        <v>6454.42</v>
      </c>
      <c r="I28" s="14">
        <f t="shared" si="0"/>
        <v>10786</v>
      </c>
      <c r="J28" s="14">
        <v>10343</v>
      </c>
    </row>
    <row r="29" spans="1:10" ht="14.1" customHeight="1" x14ac:dyDescent="0.3">
      <c r="A29" s="32"/>
      <c r="B29" s="31"/>
      <c r="C29" s="81" t="s">
        <v>144</v>
      </c>
      <c r="D29" s="79"/>
      <c r="E29" s="52" t="s">
        <v>159</v>
      </c>
      <c r="F29" s="22">
        <v>2400</v>
      </c>
      <c r="G29" s="22">
        <v>1200</v>
      </c>
      <c r="H29" s="22">
        <v>1200</v>
      </c>
      <c r="I29" s="14">
        <f t="shared" si="0"/>
        <v>2400</v>
      </c>
      <c r="J29" s="14">
        <v>2400</v>
      </c>
    </row>
    <row r="30" spans="1:10" ht="14.1" customHeight="1" x14ac:dyDescent="0.3">
      <c r="A30" s="32"/>
      <c r="B30" s="108" t="s">
        <v>6</v>
      </c>
      <c r="C30" s="109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07" t="s">
        <v>6</v>
      </c>
      <c r="D31" s="109"/>
      <c r="E31" s="52" t="s">
        <v>159</v>
      </c>
      <c r="F31" s="161">
        <v>133</v>
      </c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5" t="s">
        <v>245</v>
      </c>
      <c r="D32" s="564"/>
      <c r="E32" s="52"/>
      <c r="F32" s="22">
        <v>10000</v>
      </c>
      <c r="G32" s="22">
        <v>0</v>
      </c>
      <c r="H32" s="22">
        <v>10000</v>
      </c>
      <c r="I32" s="22">
        <f>SUM(G32:H32)</f>
        <v>10000</v>
      </c>
      <c r="J32" s="22">
        <v>10000</v>
      </c>
    </row>
    <row r="33" spans="1:10" ht="14.1" customHeight="1" x14ac:dyDescent="0.3">
      <c r="A33" s="32"/>
      <c r="B33" s="33"/>
      <c r="C33" s="256" t="s">
        <v>315</v>
      </c>
      <c r="D33" s="254"/>
      <c r="E33" s="52"/>
      <c r="F33" s="22">
        <v>0</v>
      </c>
      <c r="G33" s="22">
        <v>0</v>
      </c>
      <c r="H33" s="22">
        <v>0</v>
      </c>
      <c r="I33" s="22">
        <f>SUM(G33:H33)</f>
        <v>0</v>
      </c>
      <c r="J33" s="22">
        <v>0</v>
      </c>
    </row>
    <row r="34" spans="1:10" ht="14.1" customHeight="1" x14ac:dyDescent="0.3">
      <c r="A34" s="189"/>
      <c r="B34" s="585" t="s">
        <v>87</v>
      </c>
      <c r="C34" s="585"/>
      <c r="D34" s="585"/>
      <c r="E34" s="30"/>
      <c r="F34" s="190">
        <f>SUM(F13,F14,F15,F25,F31,F32)</f>
        <v>1408696</v>
      </c>
      <c r="G34" s="190">
        <f t="shared" ref="G34:I34" si="3">SUM(G13,G14,G15,G25,G32)</f>
        <v>748665.26</v>
      </c>
      <c r="H34" s="190">
        <f>SUM(H13,H14,H15,H25,H32)</f>
        <v>809488.74</v>
      </c>
      <c r="I34" s="190">
        <f t="shared" si="3"/>
        <v>1558154</v>
      </c>
      <c r="J34" s="190">
        <f>SUM(J32,J29,J28,J27,J26,J24,J23,J22,J21,J18,J17,J16,J15,J13,J20)</f>
        <v>1562711</v>
      </c>
    </row>
    <row r="35" spans="1:10" ht="14.1" customHeight="1" x14ac:dyDescent="0.3">
      <c r="A35" s="33"/>
      <c r="B35" s="172"/>
      <c r="C35" s="172"/>
      <c r="D35" s="172"/>
      <c r="E35" s="174"/>
      <c r="F35" s="58"/>
      <c r="G35" s="58"/>
      <c r="H35" s="58"/>
      <c r="I35" s="58"/>
      <c r="J35" s="58"/>
    </row>
    <row r="36" spans="1:10" ht="14.1" customHeight="1" x14ac:dyDescent="0.3">
      <c r="A36" s="33"/>
      <c r="B36" s="265"/>
      <c r="C36" s="265"/>
      <c r="D36" s="265"/>
      <c r="E36" s="272"/>
      <c r="F36" s="58"/>
      <c r="G36" s="58"/>
      <c r="H36" s="58"/>
      <c r="I36" s="58"/>
      <c r="J36" s="58"/>
    </row>
    <row r="37" spans="1:10" ht="14.1" customHeight="1" x14ac:dyDescent="0.3">
      <c r="A37" s="33"/>
      <c r="B37" s="382"/>
      <c r="C37" s="382"/>
      <c r="D37" s="382"/>
      <c r="E37" s="383"/>
      <c r="F37" s="58"/>
      <c r="G37" s="58"/>
      <c r="H37" s="58"/>
      <c r="I37" s="58"/>
      <c r="J37" s="58"/>
    </row>
    <row r="38" spans="1:10" ht="14.1" customHeight="1" x14ac:dyDescent="0.3">
      <c r="A38" s="33"/>
      <c r="B38" s="382"/>
      <c r="C38" s="382"/>
      <c r="D38" s="382"/>
      <c r="E38" s="383"/>
      <c r="F38" s="58"/>
      <c r="G38" s="58"/>
      <c r="H38" s="58"/>
      <c r="I38" s="58"/>
      <c r="J38" s="58"/>
    </row>
    <row r="39" spans="1:10" ht="14.1" customHeight="1" x14ac:dyDescent="0.3">
      <c r="A39" s="33"/>
      <c r="B39" s="265"/>
      <c r="C39" s="265"/>
      <c r="D39" s="265"/>
      <c r="E39" s="272"/>
      <c r="F39" s="58"/>
      <c r="G39" s="58"/>
      <c r="H39" s="58"/>
      <c r="I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ht="16.5" customHeight="1" x14ac:dyDescent="0.3">
      <c r="A41" s="616" t="s">
        <v>67</v>
      </c>
      <c r="B41" s="616"/>
      <c r="C41" s="616"/>
      <c r="D41" s="616"/>
      <c r="E41" s="174"/>
      <c r="F41" s="58"/>
      <c r="G41" s="58"/>
      <c r="H41" s="58"/>
      <c r="I41" s="58"/>
      <c r="J41" s="202" t="s">
        <v>227</v>
      </c>
    </row>
    <row r="42" spans="1:10" ht="12" customHeight="1" x14ac:dyDescent="0.3">
      <c r="A42" s="41"/>
      <c r="B42" s="29"/>
      <c r="C42" s="29"/>
      <c r="D42" s="42"/>
      <c r="E42" s="277"/>
      <c r="F42" s="277"/>
      <c r="G42" s="611" t="s">
        <v>20</v>
      </c>
      <c r="H42" s="611"/>
      <c r="I42" s="611"/>
      <c r="J42" s="612" t="s">
        <v>25</v>
      </c>
    </row>
    <row r="43" spans="1:10" ht="12" customHeight="1" x14ac:dyDescent="0.3">
      <c r="A43" s="275"/>
      <c r="B43" s="272"/>
      <c r="C43" s="272"/>
      <c r="D43" s="276"/>
      <c r="E43" s="600" t="s">
        <v>17</v>
      </c>
      <c r="F43" s="278" t="s">
        <v>18</v>
      </c>
      <c r="G43" s="278" t="s">
        <v>21</v>
      </c>
      <c r="H43" s="278" t="s">
        <v>22</v>
      </c>
      <c r="I43" s="614" t="s">
        <v>23</v>
      </c>
      <c r="J43" s="613"/>
    </row>
    <row r="44" spans="1:10" ht="12" customHeight="1" x14ac:dyDescent="0.3">
      <c r="A44" s="603" t="s">
        <v>1</v>
      </c>
      <c r="B44" s="561"/>
      <c r="C44" s="561"/>
      <c r="D44" s="604"/>
      <c r="E44" s="600"/>
      <c r="F44" s="278" t="s">
        <v>19</v>
      </c>
      <c r="G44" s="278" t="s">
        <v>19</v>
      </c>
      <c r="H44" s="278" t="s">
        <v>24</v>
      </c>
      <c r="I44" s="600"/>
      <c r="J44" s="278" t="s">
        <v>26</v>
      </c>
    </row>
    <row r="45" spans="1:10" ht="12" customHeight="1" x14ac:dyDescent="0.3">
      <c r="A45" s="594">
        <v>1</v>
      </c>
      <c r="B45" s="595"/>
      <c r="C45" s="595"/>
      <c r="D45" s="596"/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</row>
    <row r="46" spans="1:10" ht="12.9" customHeight="1" x14ac:dyDescent="0.3">
      <c r="A46" s="191" t="s">
        <v>7</v>
      </c>
      <c r="B46" s="59"/>
      <c r="C46" s="46"/>
      <c r="D46" s="198"/>
      <c r="E46" s="176"/>
      <c r="F46" s="16"/>
      <c r="G46" s="16"/>
      <c r="H46" s="16"/>
      <c r="I46" s="16"/>
      <c r="J46" s="16"/>
    </row>
    <row r="47" spans="1:10" ht="12.9" customHeight="1" x14ac:dyDescent="0.3">
      <c r="A47" s="11"/>
      <c r="B47" s="548" t="s">
        <v>8</v>
      </c>
      <c r="C47" s="549"/>
      <c r="D47" s="556"/>
      <c r="E47" s="52" t="s">
        <v>122</v>
      </c>
      <c r="F47" s="14"/>
      <c r="G47" s="14"/>
      <c r="H47" s="14"/>
      <c r="I47" s="14"/>
      <c r="J47" s="14"/>
    </row>
    <row r="48" spans="1:10" ht="12.9" customHeight="1" x14ac:dyDescent="0.3">
      <c r="A48" s="11"/>
      <c r="B48" s="106"/>
      <c r="C48" s="565" t="s">
        <v>8</v>
      </c>
      <c r="D48" s="556"/>
      <c r="E48" s="52" t="s">
        <v>115</v>
      </c>
      <c r="F48" s="14">
        <v>47476</v>
      </c>
      <c r="G48" s="14">
        <v>4000</v>
      </c>
      <c r="H48" s="14">
        <v>81000</v>
      </c>
      <c r="I48" s="14">
        <f>SUM(G48:H48)</f>
        <v>85000</v>
      </c>
      <c r="J48" s="14">
        <v>150000</v>
      </c>
    </row>
    <row r="49" spans="1:10" ht="12.9" customHeight="1" x14ac:dyDescent="0.3">
      <c r="A49" s="11"/>
      <c r="B49" s="548" t="s">
        <v>9</v>
      </c>
      <c r="C49" s="549"/>
      <c r="D49" s="556"/>
      <c r="E49" s="52" t="s">
        <v>123</v>
      </c>
      <c r="F49" s="14"/>
      <c r="G49" s="14"/>
      <c r="H49" s="14"/>
      <c r="I49" s="14"/>
      <c r="J49" s="14"/>
    </row>
    <row r="50" spans="1:10" ht="12.9" customHeight="1" x14ac:dyDescent="0.3">
      <c r="A50" s="11"/>
      <c r="B50" s="106"/>
      <c r="C50" s="548" t="s">
        <v>50</v>
      </c>
      <c r="D50" s="556"/>
      <c r="E50" s="52" t="s">
        <v>116</v>
      </c>
      <c r="F50" s="14">
        <v>123106</v>
      </c>
      <c r="G50" s="14">
        <v>41830</v>
      </c>
      <c r="H50" s="14">
        <v>48170</v>
      </c>
      <c r="I50" s="14">
        <f>SUM(G50:H50)</f>
        <v>90000</v>
      </c>
      <c r="J50" s="14">
        <v>170000</v>
      </c>
    </row>
    <row r="51" spans="1:10" ht="12.9" customHeight="1" x14ac:dyDescent="0.3">
      <c r="A51" s="11"/>
      <c r="B51" s="548" t="s">
        <v>10</v>
      </c>
      <c r="C51" s="549"/>
      <c r="D51" s="556"/>
      <c r="E51" s="52" t="s">
        <v>124</v>
      </c>
      <c r="F51" s="14"/>
      <c r="G51" s="14"/>
      <c r="H51" s="14"/>
      <c r="I51" s="14"/>
      <c r="J51" s="14"/>
    </row>
    <row r="52" spans="1:10" ht="12.9" customHeight="1" x14ac:dyDescent="0.3">
      <c r="A52" s="11"/>
      <c r="B52" s="106"/>
      <c r="C52" s="548" t="s">
        <v>35</v>
      </c>
      <c r="D52" s="556"/>
      <c r="E52" s="52" t="s">
        <v>117</v>
      </c>
      <c r="F52" s="14">
        <v>31946.15</v>
      </c>
      <c r="G52" s="14">
        <v>3594.81</v>
      </c>
      <c r="H52" s="14">
        <v>56405.19</v>
      </c>
      <c r="I52" s="14">
        <f>SUM(G52:H52)</f>
        <v>60000</v>
      </c>
      <c r="J52" s="14">
        <v>65000</v>
      </c>
    </row>
    <row r="53" spans="1:10" ht="12.9" customHeight="1" x14ac:dyDescent="0.3">
      <c r="A53" s="11"/>
      <c r="B53" s="548" t="s">
        <v>73</v>
      </c>
      <c r="C53" s="549"/>
      <c r="D53" s="556"/>
      <c r="E53" s="52" t="s">
        <v>126</v>
      </c>
      <c r="F53" s="366">
        <f>SUM(F54:F55)</f>
        <v>42325.120000000003</v>
      </c>
      <c r="G53" s="366">
        <f t="shared" ref="G53:H53" si="4">SUM(G54:G55)</f>
        <v>9796</v>
      </c>
      <c r="H53" s="366">
        <f t="shared" si="4"/>
        <v>45204</v>
      </c>
      <c r="I53" s="366">
        <f>SUM(G53:H53)</f>
        <v>55000</v>
      </c>
      <c r="J53" s="366">
        <f>SUM(J54:J55)</f>
        <v>55000</v>
      </c>
    </row>
    <row r="54" spans="1:10" ht="12.9" customHeight="1" x14ac:dyDescent="0.3">
      <c r="A54" s="11"/>
      <c r="B54" s="106"/>
      <c r="C54" s="548" t="s">
        <v>99</v>
      </c>
      <c r="D54" s="556"/>
      <c r="E54" s="52" t="s">
        <v>120</v>
      </c>
      <c r="F54" s="22">
        <v>29545.5</v>
      </c>
      <c r="G54" s="22">
        <v>7996</v>
      </c>
      <c r="H54" s="22">
        <v>22004</v>
      </c>
      <c r="I54" s="22">
        <f>SUM(G54:H54)</f>
        <v>30000</v>
      </c>
      <c r="J54" s="22">
        <v>30000</v>
      </c>
    </row>
    <row r="55" spans="1:10" ht="12.9" customHeight="1" x14ac:dyDescent="0.3">
      <c r="A55" s="11"/>
      <c r="B55" s="106"/>
      <c r="C55" s="548" t="s">
        <v>113</v>
      </c>
      <c r="D55" s="556"/>
      <c r="E55" s="52" t="s">
        <v>121</v>
      </c>
      <c r="F55" s="22">
        <v>12779.62</v>
      </c>
      <c r="G55" s="22">
        <v>1800</v>
      </c>
      <c r="H55" s="22">
        <v>23200</v>
      </c>
      <c r="I55" s="22">
        <f>SUM(G55:H55)</f>
        <v>25000</v>
      </c>
      <c r="J55" s="22">
        <v>25000</v>
      </c>
    </row>
    <row r="56" spans="1:10" ht="12.9" customHeight="1" x14ac:dyDescent="0.3">
      <c r="A56" s="11"/>
      <c r="B56" s="548" t="s">
        <v>13</v>
      </c>
      <c r="C56" s="548"/>
      <c r="D56" s="564"/>
      <c r="E56" s="52" t="s">
        <v>168</v>
      </c>
      <c r="F56" s="14"/>
      <c r="G56" s="14"/>
      <c r="H56" s="14"/>
      <c r="I56" s="14"/>
      <c r="J56" s="43"/>
    </row>
    <row r="57" spans="1:10" ht="12.9" customHeight="1" x14ac:dyDescent="0.3">
      <c r="A57" s="11"/>
      <c r="B57" s="106"/>
      <c r="C57" s="566" t="s">
        <v>103</v>
      </c>
      <c r="D57" s="563"/>
      <c r="E57" s="52" t="s">
        <v>169</v>
      </c>
      <c r="F57" s="14">
        <v>1070</v>
      </c>
      <c r="G57" s="14">
        <v>0</v>
      </c>
      <c r="H57" s="14">
        <v>37500</v>
      </c>
      <c r="I57" s="14">
        <f>SUM(G57:H57)</f>
        <v>37500</v>
      </c>
      <c r="J57" s="14">
        <v>37500</v>
      </c>
    </row>
    <row r="58" spans="1:10" ht="12.9" customHeight="1" x14ac:dyDescent="0.3">
      <c r="A58" s="11"/>
      <c r="B58" s="565" t="s">
        <v>58</v>
      </c>
      <c r="C58" s="555"/>
      <c r="D58" s="556"/>
      <c r="E58" s="52"/>
      <c r="F58" s="14"/>
      <c r="G58" s="14"/>
      <c r="H58" s="14"/>
      <c r="I58" s="14"/>
      <c r="J58" s="14"/>
    </row>
    <row r="59" spans="1:10" ht="12.9" customHeight="1" x14ac:dyDescent="0.3">
      <c r="A59" s="11"/>
      <c r="B59" s="301"/>
      <c r="C59" s="223" t="s">
        <v>102</v>
      </c>
      <c r="D59" s="304"/>
      <c r="E59" s="52"/>
      <c r="F59" s="14">
        <v>0</v>
      </c>
      <c r="G59" s="14">
        <v>0</v>
      </c>
      <c r="H59" s="14">
        <v>0</v>
      </c>
      <c r="I59" s="14">
        <v>0</v>
      </c>
      <c r="J59" s="14">
        <v>0</v>
      </c>
    </row>
    <row r="60" spans="1:10" ht="12.9" customHeight="1" x14ac:dyDescent="0.3">
      <c r="A60" s="11"/>
      <c r="B60" s="548" t="s">
        <v>75</v>
      </c>
      <c r="C60" s="548"/>
      <c r="D60" s="564"/>
      <c r="E60" s="52" t="s">
        <v>174</v>
      </c>
      <c r="F60" s="14"/>
      <c r="G60" s="14"/>
      <c r="H60" s="14"/>
      <c r="I60" s="14"/>
      <c r="J60" s="14"/>
    </row>
    <row r="61" spans="1:10" ht="12.9" customHeight="1" x14ac:dyDescent="0.3">
      <c r="A61" s="11"/>
      <c r="B61" s="106"/>
      <c r="C61" s="548" t="s">
        <v>75</v>
      </c>
      <c r="D61" s="556"/>
      <c r="E61" s="52" t="s">
        <v>181</v>
      </c>
      <c r="F61" s="14">
        <v>88743</v>
      </c>
      <c r="G61" s="14">
        <v>0</v>
      </c>
      <c r="H61" s="14">
        <v>28681</v>
      </c>
      <c r="I61" s="14">
        <f>SUM(G61:H61)</f>
        <v>28681</v>
      </c>
      <c r="J61" s="14">
        <v>28681</v>
      </c>
    </row>
    <row r="62" spans="1:10" ht="12.9" customHeight="1" x14ac:dyDescent="0.3">
      <c r="A62" s="38"/>
      <c r="B62" s="569" t="s">
        <v>88</v>
      </c>
      <c r="C62" s="569"/>
      <c r="D62" s="570"/>
      <c r="E62" s="84"/>
      <c r="F62" s="17">
        <f>SUM(F48,F50,F52,F53,F61,F57)</f>
        <v>334666.27</v>
      </c>
      <c r="G62" s="17">
        <f>SUM(G48,G50,G52,G53,G57,G61)</f>
        <v>59220.81</v>
      </c>
      <c r="H62" s="17">
        <f>SUM(H48,H50,H52,H53,H57,H61)</f>
        <v>296960.19</v>
      </c>
      <c r="I62" s="17">
        <f>SUM(I48,I50,I52,I53,I57,I61)</f>
        <v>356181</v>
      </c>
      <c r="J62" s="17">
        <f>SUM(J48,J50,J52,J53,J57,J61,J59)</f>
        <v>506181</v>
      </c>
    </row>
    <row r="63" spans="1:10" ht="12.9" customHeight="1" x14ac:dyDescent="0.3">
      <c r="A63" s="38"/>
      <c r="B63" s="76"/>
      <c r="C63" s="76"/>
      <c r="D63" s="77"/>
      <c r="E63" s="84"/>
      <c r="F63" s="17"/>
      <c r="G63" s="17"/>
      <c r="H63" s="17"/>
      <c r="I63" s="17"/>
      <c r="J63" s="17"/>
    </row>
    <row r="64" spans="1:10" ht="12.9" customHeight="1" x14ac:dyDescent="0.3">
      <c r="A64" s="571" t="s">
        <v>15</v>
      </c>
      <c r="B64" s="569"/>
      <c r="C64" s="569"/>
      <c r="D64" s="570"/>
      <c r="E64" s="84" t="s">
        <v>54</v>
      </c>
      <c r="F64" s="17"/>
      <c r="G64" s="17"/>
      <c r="H64" s="17"/>
      <c r="I64" s="17"/>
      <c r="J64" s="17"/>
    </row>
    <row r="65" spans="1:13" ht="12.9" customHeight="1" x14ac:dyDescent="0.3">
      <c r="A65" s="38"/>
      <c r="B65" s="549" t="s">
        <v>86</v>
      </c>
      <c r="C65" s="549"/>
      <c r="D65" s="556"/>
      <c r="E65" s="52" t="s">
        <v>182</v>
      </c>
      <c r="F65" s="53"/>
      <c r="G65" s="53"/>
      <c r="H65" s="53"/>
      <c r="I65" s="53"/>
      <c r="J65" s="53"/>
    </row>
    <row r="66" spans="1:13" ht="12.9" customHeight="1" x14ac:dyDescent="0.3">
      <c r="A66" s="38"/>
      <c r="B66" s="111"/>
      <c r="C66" s="567" t="s">
        <v>111</v>
      </c>
      <c r="D66" s="568"/>
      <c r="E66" s="52" t="s">
        <v>183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</row>
    <row r="67" spans="1:13" ht="12.9" customHeight="1" x14ac:dyDescent="0.3">
      <c r="A67" s="38"/>
      <c r="B67" s="111"/>
      <c r="C67" s="114"/>
      <c r="D67" s="74" t="s">
        <v>300</v>
      </c>
      <c r="E67" s="52" t="s">
        <v>297</v>
      </c>
      <c r="F67" s="53">
        <v>0</v>
      </c>
      <c r="G67" s="53">
        <v>0</v>
      </c>
      <c r="H67" s="53">
        <v>50000</v>
      </c>
      <c r="I67" s="53">
        <f>SUM(G67:H67)</f>
        <v>50000</v>
      </c>
      <c r="J67" s="53">
        <v>50000</v>
      </c>
      <c r="M67" s="39" t="s">
        <v>54</v>
      </c>
    </row>
    <row r="68" spans="1:13" ht="12.9" customHeight="1" x14ac:dyDescent="0.3">
      <c r="A68" s="38"/>
      <c r="B68" s="162"/>
      <c r="C68" s="548" t="s">
        <v>540</v>
      </c>
      <c r="D68" s="556"/>
      <c r="E68" s="52" t="s">
        <v>223</v>
      </c>
      <c r="F68" s="250">
        <v>0</v>
      </c>
      <c r="G68" s="53">
        <v>0</v>
      </c>
      <c r="H68" s="53">
        <v>0</v>
      </c>
      <c r="I68" s="53">
        <v>0</v>
      </c>
      <c r="J68" s="53">
        <v>0</v>
      </c>
    </row>
    <row r="69" spans="1:13" ht="12.9" customHeight="1" x14ac:dyDescent="0.3">
      <c r="A69" s="38"/>
      <c r="B69" s="162"/>
      <c r="C69" s="164"/>
      <c r="D69" s="473" t="s">
        <v>498</v>
      </c>
      <c r="E69" s="52" t="s">
        <v>538</v>
      </c>
      <c r="F69" s="53">
        <v>0</v>
      </c>
      <c r="G69" s="53">
        <v>0</v>
      </c>
      <c r="H69" s="53">
        <v>0</v>
      </c>
      <c r="I69" s="53">
        <v>0</v>
      </c>
      <c r="J69" s="53">
        <v>7500</v>
      </c>
    </row>
    <row r="70" spans="1:13" s="423" customFormat="1" ht="12.9" customHeight="1" x14ac:dyDescent="0.3">
      <c r="A70" s="38"/>
      <c r="B70" s="429"/>
      <c r="C70" s="428"/>
      <c r="D70" s="431" t="s">
        <v>225</v>
      </c>
      <c r="E70" s="424" t="s">
        <v>273</v>
      </c>
      <c r="F70" s="53">
        <v>0</v>
      </c>
      <c r="G70" s="53">
        <v>0</v>
      </c>
      <c r="H70" s="53">
        <v>15000</v>
      </c>
      <c r="I70" s="53">
        <f>SUM(G70:H70)</f>
        <v>15000</v>
      </c>
      <c r="J70" s="53">
        <v>0</v>
      </c>
    </row>
    <row r="71" spans="1:13" s="423" customFormat="1" ht="12.9" customHeight="1" x14ac:dyDescent="0.3">
      <c r="A71" s="38"/>
      <c r="B71" s="469"/>
      <c r="C71" s="468"/>
      <c r="D71" s="473" t="s">
        <v>499</v>
      </c>
      <c r="E71" s="424" t="s">
        <v>539</v>
      </c>
      <c r="F71" s="53"/>
      <c r="G71" s="53"/>
      <c r="H71" s="53"/>
      <c r="I71" s="53"/>
      <c r="J71" s="53">
        <v>7500</v>
      </c>
    </row>
    <row r="72" spans="1:13" ht="12.9" customHeight="1" x14ac:dyDescent="0.3">
      <c r="A72" s="38"/>
      <c r="B72" s="569" t="s">
        <v>89</v>
      </c>
      <c r="C72" s="569"/>
      <c r="D72" s="570"/>
      <c r="E72" s="84"/>
      <c r="F72" s="37">
        <f>SUM(F66:F70)</f>
        <v>0</v>
      </c>
      <c r="G72" s="37">
        <f>SUM(G66)</f>
        <v>0</v>
      </c>
      <c r="H72" s="37">
        <f>SUM(H66:H70)</f>
        <v>65000</v>
      </c>
      <c r="I72" s="37">
        <f>SUM(I66:I70)</f>
        <v>65000</v>
      </c>
      <c r="J72" s="37">
        <f>SUM(J67:J71)</f>
        <v>65000</v>
      </c>
    </row>
    <row r="73" spans="1:13" ht="12.9" customHeight="1" x14ac:dyDescent="0.3">
      <c r="A73" s="38"/>
      <c r="B73" s="76"/>
      <c r="C73" s="76"/>
      <c r="D73" s="77"/>
      <c r="E73" s="84"/>
      <c r="F73" s="37"/>
      <c r="G73" s="37"/>
      <c r="H73" s="37"/>
      <c r="I73" s="37"/>
      <c r="J73" s="212"/>
    </row>
    <row r="74" spans="1:13" ht="12.9" customHeight="1" thickBot="1" x14ac:dyDescent="0.35">
      <c r="A74" s="584" t="s">
        <v>16</v>
      </c>
      <c r="B74" s="585"/>
      <c r="C74" s="585"/>
      <c r="D74" s="586"/>
      <c r="E74" s="30"/>
      <c r="F74" s="168">
        <f>SUM(F72,F62,F34)</f>
        <v>1743362.27</v>
      </c>
      <c r="G74" s="168">
        <f>SUM(G72,G62,G34)</f>
        <v>807886.07000000007</v>
      </c>
      <c r="H74" s="168">
        <f>SUM(H72,H62,H34)</f>
        <v>1171448.93</v>
      </c>
      <c r="I74" s="168">
        <f>SUM(I72,I62,I34)</f>
        <v>1979335</v>
      </c>
      <c r="J74" s="168">
        <f>SUM(J72,J62,J34)</f>
        <v>2133892</v>
      </c>
    </row>
    <row r="75" spans="1:13" ht="12.9" customHeight="1" thickTop="1" x14ac:dyDescent="0.3">
      <c r="A75" s="13"/>
      <c r="B75" s="13"/>
      <c r="C75" s="20"/>
      <c r="D75" s="20"/>
      <c r="E75" s="83"/>
      <c r="F75" s="58"/>
      <c r="G75" s="58"/>
      <c r="H75" s="58"/>
      <c r="I75" s="58"/>
      <c r="J75" s="58"/>
    </row>
    <row r="76" spans="1:13" s="334" customFormat="1" ht="14.1" customHeight="1" x14ac:dyDescent="0.3">
      <c r="A76" s="334" t="s">
        <v>28</v>
      </c>
      <c r="E76" s="335" t="s">
        <v>30</v>
      </c>
      <c r="F76" s="336"/>
      <c r="G76" s="336"/>
      <c r="H76" s="336" t="s">
        <v>31</v>
      </c>
      <c r="I76" s="336"/>
      <c r="J76" s="336"/>
    </row>
    <row r="77" spans="1:13" s="334" customFormat="1" ht="14.1" customHeight="1" x14ac:dyDescent="0.3">
      <c r="A77" s="31" t="s">
        <v>28</v>
      </c>
      <c r="B77" s="31"/>
      <c r="C77" s="31"/>
      <c r="D77" s="31"/>
      <c r="E77" s="24" t="s">
        <v>30</v>
      </c>
      <c r="F77" s="48"/>
      <c r="G77" s="48"/>
      <c r="H77" s="40" t="s">
        <v>31</v>
      </c>
      <c r="I77" s="48"/>
      <c r="J77" s="48"/>
    </row>
    <row r="78" spans="1:13" s="334" customFormat="1" ht="14.1" customHeight="1" x14ac:dyDescent="0.3">
      <c r="A78" s="31"/>
      <c r="B78" s="31"/>
      <c r="C78" s="31"/>
      <c r="D78" s="31"/>
      <c r="E78" s="394"/>
      <c r="F78" s="48"/>
      <c r="G78" s="48"/>
      <c r="H78" s="48"/>
      <c r="I78" s="48"/>
      <c r="J78" s="48"/>
    </row>
    <row r="79" spans="1:13" s="334" customFormat="1" ht="14.1" customHeight="1" x14ac:dyDescent="0.3">
      <c r="A79" s="31"/>
      <c r="B79" s="360"/>
      <c r="C79" s="360" t="s">
        <v>410</v>
      </c>
      <c r="D79" s="360"/>
      <c r="E79" s="360"/>
      <c r="F79" s="360" t="s">
        <v>32</v>
      </c>
      <c r="G79" s="360"/>
      <c r="H79" s="361"/>
      <c r="I79" s="360" t="s">
        <v>33</v>
      </c>
      <c r="J79" s="361"/>
    </row>
    <row r="80" spans="1:13" s="334" customFormat="1" ht="14.1" customHeight="1" x14ac:dyDescent="0.3">
      <c r="A80" s="31"/>
      <c r="B80" s="31"/>
      <c r="C80" s="223" t="s">
        <v>29</v>
      </c>
      <c r="D80" s="31"/>
      <c r="E80" s="394"/>
      <c r="F80" s="223" t="s">
        <v>260</v>
      </c>
      <c r="G80" s="31"/>
      <c r="H80" s="48"/>
      <c r="I80" s="223" t="s">
        <v>308</v>
      </c>
      <c r="J80" s="48"/>
    </row>
  </sheetData>
  <mergeCells count="45">
    <mergeCell ref="A74:D74"/>
    <mergeCell ref="C68:D68"/>
    <mergeCell ref="C52:D52"/>
    <mergeCell ref="B65:D65"/>
    <mergeCell ref="C66:D66"/>
    <mergeCell ref="B72:D72"/>
    <mergeCell ref="A64:D64"/>
    <mergeCell ref="B53:D53"/>
    <mergeCell ref="B56:D56"/>
    <mergeCell ref="B60:D60"/>
    <mergeCell ref="B62:D62"/>
    <mergeCell ref="C54:D54"/>
    <mergeCell ref="C55:D55"/>
    <mergeCell ref="C57:D57"/>
    <mergeCell ref="C61:D61"/>
    <mergeCell ref="B58:D58"/>
    <mergeCell ref="C15:D15"/>
    <mergeCell ref="A10:D10"/>
    <mergeCell ref="B49:D49"/>
    <mergeCell ref="B51:D51"/>
    <mergeCell ref="C50:D50"/>
    <mergeCell ref="C23:D23"/>
    <mergeCell ref="C32:D32"/>
    <mergeCell ref="C48:D48"/>
    <mergeCell ref="A11:D11"/>
    <mergeCell ref="B12:D12"/>
    <mergeCell ref="C13:D13"/>
    <mergeCell ref="B14:D14"/>
    <mergeCell ref="B34:D34"/>
    <mergeCell ref="A45:D45"/>
    <mergeCell ref="B47:D47"/>
    <mergeCell ref="A41:D41"/>
    <mergeCell ref="A4:J4"/>
    <mergeCell ref="A6:D6"/>
    <mergeCell ref="G7:I7"/>
    <mergeCell ref="J7:J8"/>
    <mergeCell ref="E8:E9"/>
    <mergeCell ref="I8:I9"/>
    <mergeCell ref="A8:D9"/>
    <mergeCell ref="A5:J5"/>
    <mergeCell ref="G42:I42"/>
    <mergeCell ref="J42:J43"/>
    <mergeCell ref="E43:E44"/>
    <mergeCell ref="I43:I44"/>
    <mergeCell ref="A44:D44"/>
  </mergeCells>
  <pageMargins left="2.06" right="0.39370078740157483" top="0.28999999999999998" bottom="0.23622047244094491" header="0" footer="0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/>
  <dimension ref="A1:J73"/>
  <sheetViews>
    <sheetView topLeftCell="A43" workbookViewId="0">
      <selection activeCell="M64" sqref="M64"/>
    </sheetView>
  </sheetViews>
  <sheetFormatPr defaultColWidth="9.109375" defaultRowHeight="14.1" customHeight="1" x14ac:dyDescent="0.3"/>
  <cols>
    <col min="1" max="1" width="3" style="39" customWidth="1"/>
    <col min="2" max="2" width="2.88671875" style="39" customWidth="1"/>
    <col min="3" max="3" width="4.33203125" style="39" customWidth="1"/>
    <col min="4" max="4" width="39.44140625" style="39" customWidth="1"/>
    <col min="5" max="5" width="16.33203125" style="39" customWidth="1"/>
    <col min="6" max="6" width="16.88671875" style="39" customWidth="1"/>
    <col min="7" max="8" width="16" style="39" customWidth="1"/>
    <col min="9" max="9" width="16.109375" style="39" customWidth="1"/>
    <col min="10" max="10" width="15.88671875" style="39" customWidth="1"/>
    <col min="11" max="16384" width="9.109375" style="39"/>
  </cols>
  <sheetData>
    <row r="1" spans="1:10" ht="14.1" customHeight="1" x14ac:dyDescent="0.3">
      <c r="E1" s="39" t="s">
        <v>54</v>
      </c>
      <c r="J1" s="202"/>
    </row>
    <row r="2" spans="1:10" ht="14.1" customHeight="1" x14ac:dyDescent="0.3">
      <c r="F2" s="39" t="s">
        <v>54</v>
      </c>
      <c r="H2" s="39" t="s">
        <v>57</v>
      </c>
      <c r="J2" s="24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14.1" customHeight="1" thickBot="1" x14ac:dyDescent="0.35">
      <c r="A6" s="39" t="s">
        <v>68</v>
      </c>
    </row>
    <row r="7" spans="1:10" ht="14.1" customHeight="1" thickBot="1" x14ac:dyDescent="0.35">
      <c r="A7" s="25"/>
      <c r="B7" s="393"/>
      <c r="C7" s="393"/>
      <c r="D7" s="393"/>
      <c r="E7" s="27"/>
      <c r="F7" s="389"/>
      <c r="G7" s="554" t="s">
        <v>20</v>
      </c>
      <c r="H7" s="554"/>
      <c r="I7" s="554"/>
      <c r="J7" s="557" t="s">
        <v>25</v>
      </c>
    </row>
    <row r="8" spans="1:10" ht="14.1" customHeight="1" x14ac:dyDescent="0.3">
      <c r="A8" s="579" t="s">
        <v>1</v>
      </c>
      <c r="B8" s="580"/>
      <c r="C8" s="580"/>
      <c r="D8" s="576"/>
      <c r="E8" s="576" t="s">
        <v>17</v>
      </c>
      <c r="F8" s="390" t="s">
        <v>18</v>
      </c>
      <c r="G8" s="403" t="s">
        <v>417</v>
      </c>
      <c r="H8" s="403" t="s">
        <v>22</v>
      </c>
      <c r="I8" s="577" t="s">
        <v>23</v>
      </c>
      <c r="J8" s="558"/>
    </row>
    <row r="9" spans="1:10" ht="14.1" customHeight="1" x14ac:dyDescent="0.3">
      <c r="A9" s="579"/>
      <c r="B9" s="580"/>
      <c r="C9" s="580"/>
      <c r="D9" s="576"/>
      <c r="E9" s="576"/>
      <c r="F9" s="390" t="s">
        <v>19</v>
      </c>
      <c r="G9" s="404" t="s">
        <v>19</v>
      </c>
      <c r="H9" s="404" t="s">
        <v>24</v>
      </c>
      <c r="I9" s="578"/>
      <c r="J9" s="390" t="s">
        <v>26</v>
      </c>
    </row>
    <row r="10" spans="1:10" ht="14.1" customHeight="1" thickBot="1" x14ac:dyDescent="0.35">
      <c r="A10" s="572" t="s">
        <v>419</v>
      </c>
      <c r="B10" s="573"/>
      <c r="C10" s="573"/>
      <c r="D10" s="574"/>
      <c r="E10" s="405" t="s">
        <v>420</v>
      </c>
      <c r="F10" s="405" t="s">
        <v>421</v>
      </c>
      <c r="G10" s="405" t="s">
        <v>422</v>
      </c>
      <c r="H10" s="405" t="s">
        <v>423</v>
      </c>
      <c r="I10" s="405" t="s">
        <v>424</v>
      </c>
      <c r="J10" s="405" t="s">
        <v>425</v>
      </c>
    </row>
    <row r="11" spans="1:10" ht="14.1" customHeight="1" x14ac:dyDescent="0.3">
      <c r="A11" s="571" t="s">
        <v>62</v>
      </c>
      <c r="B11" s="569"/>
      <c r="C11" s="569"/>
      <c r="D11" s="570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49" t="s">
        <v>2</v>
      </c>
      <c r="C12" s="549"/>
      <c r="D12" s="556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49" t="s">
        <v>3</v>
      </c>
      <c r="D13" s="556"/>
      <c r="E13" s="116" t="s">
        <v>78</v>
      </c>
      <c r="F13" s="22">
        <v>960749</v>
      </c>
      <c r="G13" s="22">
        <v>578556</v>
      </c>
      <c r="H13" s="22">
        <v>1610844</v>
      </c>
      <c r="I13" s="22">
        <f>SUM(G13:H13)</f>
        <v>2189400</v>
      </c>
      <c r="J13" s="22">
        <v>2183460</v>
      </c>
    </row>
    <row r="14" spans="1:10" ht="14.1" customHeight="1" x14ac:dyDescent="0.3">
      <c r="A14" s="32"/>
      <c r="B14" s="549" t="s">
        <v>4</v>
      </c>
      <c r="C14" s="549"/>
      <c r="D14" s="556"/>
      <c r="E14" s="52" t="s">
        <v>161</v>
      </c>
      <c r="F14" s="367">
        <f>SUM(F16:F25)</f>
        <v>1157816.6299999999</v>
      </c>
      <c r="G14" s="367">
        <f>SUM(G16:G25)</f>
        <v>198812</v>
      </c>
      <c r="H14" s="367">
        <f>SUM(H15:H25)</f>
        <v>541088</v>
      </c>
      <c r="I14" s="367">
        <f>SUM(G14:H14)</f>
        <v>739900</v>
      </c>
      <c r="J14" s="367">
        <f>SUM(J16:J25)</f>
        <v>715910</v>
      </c>
    </row>
    <row r="15" spans="1:10" ht="14.1" customHeight="1" x14ac:dyDescent="0.3">
      <c r="A15" s="32"/>
      <c r="B15" s="31"/>
      <c r="C15" s="549" t="s">
        <v>5</v>
      </c>
      <c r="D15" s="556"/>
      <c r="E15" s="116" t="s">
        <v>79</v>
      </c>
      <c r="F15" s="22">
        <v>114000</v>
      </c>
      <c r="G15" s="22">
        <v>60000</v>
      </c>
      <c r="H15" s="22">
        <v>108000</v>
      </c>
      <c r="I15" s="22">
        <f>SUM(G15:H15)</f>
        <v>168000</v>
      </c>
      <c r="J15" s="22">
        <v>168000</v>
      </c>
    </row>
    <row r="16" spans="1:10" ht="14.1" customHeight="1" x14ac:dyDescent="0.3">
      <c r="A16" s="32"/>
      <c r="B16" s="31"/>
      <c r="C16" s="235" t="s">
        <v>130</v>
      </c>
      <c r="D16" s="236"/>
      <c r="E16" s="239" t="s">
        <v>145</v>
      </c>
      <c r="F16" s="22">
        <v>67500</v>
      </c>
      <c r="G16" s="22">
        <v>33750</v>
      </c>
      <c r="H16" s="22">
        <v>33750</v>
      </c>
      <c r="I16" s="22">
        <f t="shared" ref="I16:I30" si="0">SUM(G16:H16)</f>
        <v>67500</v>
      </c>
      <c r="J16" s="22">
        <v>112500</v>
      </c>
    </row>
    <row r="17" spans="1:10" ht="14.1" customHeight="1" x14ac:dyDescent="0.3">
      <c r="A17" s="32"/>
      <c r="B17" s="31"/>
      <c r="C17" s="235" t="s">
        <v>131</v>
      </c>
      <c r="D17" s="236"/>
      <c r="E17" s="239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112500</v>
      </c>
    </row>
    <row r="18" spans="1:10" ht="14.1" customHeight="1" x14ac:dyDescent="0.3">
      <c r="A18" s="32"/>
      <c r="B18" s="31"/>
      <c r="C18" s="235" t="s">
        <v>132</v>
      </c>
      <c r="D18" s="236"/>
      <c r="E18" s="239" t="s">
        <v>147</v>
      </c>
      <c r="F18" s="22">
        <v>115000</v>
      </c>
      <c r="G18" s="22">
        <v>30000</v>
      </c>
      <c r="H18" s="22">
        <v>12000</v>
      </c>
      <c r="I18" s="22">
        <f t="shared" si="0"/>
        <v>42000</v>
      </c>
      <c r="J18" s="22">
        <v>42000</v>
      </c>
    </row>
    <row r="19" spans="1:10" ht="14.1" customHeight="1" x14ac:dyDescent="0.3">
      <c r="A19" s="32"/>
      <c r="B19" s="31"/>
      <c r="C19" s="235" t="s">
        <v>135</v>
      </c>
      <c r="D19" s="23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235" t="s">
        <v>139</v>
      </c>
      <c r="D20" s="236"/>
      <c r="E20" s="239" t="s">
        <v>152</v>
      </c>
      <c r="F20" s="22">
        <v>506340.42</v>
      </c>
      <c r="G20" s="22">
        <v>0</v>
      </c>
      <c r="H20" s="22">
        <v>0</v>
      </c>
      <c r="I20" s="22">
        <f t="shared" si="0"/>
        <v>0</v>
      </c>
      <c r="J20" s="22">
        <v>0</v>
      </c>
    </row>
    <row r="21" spans="1:10" ht="14.1" customHeight="1" x14ac:dyDescent="0.3">
      <c r="A21" s="32"/>
      <c r="B21" s="31"/>
      <c r="C21" s="399" t="s">
        <v>401</v>
      </c>
      <c r="D21" s="400"/>
      <c r="E21" s="401"/>
      <c r="F21" s="22">
        <v>5000</v>
      </c>
      <c r="G21" s="22">
        <v>5000</v>
      </c>
      <c r="H21" s="22">
        <v>0</v>
      </c>
      <c r="I21" s="22">
        <f>SUM(G21:H21)</f>
        <v>5000</v>
      </c>
      <c r="J21" s="22">
        <v>0</v>
      </c>
    </row>
    <row r="22" spans="1:10" ht="14.1" customHeight="1" x14ac:dyDescent="0.3">
      <c r="A22" s="32"/>
      <c r="B22" s="31"/>
      <c r="C22" s="235" t="s">
        <v>137</v>
      </c>
      <c r="D22" s="236"/>
      <c r="E22" s="239" t="s">
        <v>153</v>
      </c>
      <c r="F22" s="22">
        <v>192012.21</v>
      </c>
      <c r="G22" s="22">
        <v>0</v>
      </c>
      <c r="H22" s="22">
        <v>50000</v>
      </c>
      <c r="I22" s="22">
        <f t="shared" si="0"/>
        <v>50000</v>
      </c>
      <c r="J22" s="22">
        <v>50000</v>
      </c>
    </row>
    <row r="23" spans="1:10" ht="14.1" customHeight="1" x14ac:dyDescent="0.3">
      <c r="A23" s="32"/>
      <c r="B23" s="31"/>
      <c r="C23" s="235" t="s">
        <v>138</v>
      </c>
      <c r="D23" s="236"/>
      <c r="E23" s="239" t="s">
        <v>154</v>
      </c>
      <c r="F23" s="22">
        <v>89732</v>
      </c>
      <c r="G23" s="22">
        <v>0</v>
      </c>
      <c r="H23" s="22">
        <v>182450</v>
      </c>
      <c r="I23" s="22">
        <f t="shared" si="0"/>
        <v>182450</v>
      </c>
      <c r="J23" s="22">
        <v>181955</v>
      </c>
    </row>
    <row r="24" spans="1:10" ht="14.1" customHeight="1" x14ac:dyDescent="0.3">
      <c r="A24" s="32"/>
      <c r="B24" s="31"/>
      <c r="C24" s="549" t="s">
        <v>237</v>
      </c>
      <c r="D24" s="556"/>
      <c r="E24" s="239" t="s">
        <v>154</v>
      </c>
      <c r="F24" s="22">
        <v>89732</v>
      </c>
      <c r="G24" s="22">
        <v>96312</v>
      </c>
      <c r="H24" s="22">
        <v>86138</v>
      </c>
      <c r="I24" s="22">
        <f t="shared" si="0"/>
        <v>182450</v>
      </c>
      <c r="J24" s="22">
        <v>181955</v>
      </c>
    </row>
    <row r="25" spans="1:10" ht="14.1" customHeight="1" x14ac:dyDescent="0.3">
      <c r="A25" s="32"/>
      <c r="B25" s="31"/>
      <c r="C25" s="235" t="s">
        <v>140</v>
      </c>
      <c r="D25" s="236"/>
      <c r="E25" s="239" t="s">
        <v>155</v>
      </c>
      <c r="F25" s="22">
        <v>25000</v>
      </c>
      <c r="G25" s="22">
        <v>0</v>
      </c>
      <c r="H25" s="22">
        <v>35000</v>
      </c>
      <c r="I25" s="22">
        <f t="shared" si="0"/>
        <v>35000</v>
      </c>
      <c r="J25" s="22">
        <v>35000</v>
      </c>
    </row>
    <row r="26" spans="1:10" ht="14.1" customHeight="1" x14ac:dyDescent="0.3">
      <c r="A26" s="32"/>
      <c r="B26" s="33" t="s">
        <v>60</v>
      </c>
      <c r="C26" s="33"/>
      <c r="D26" s="34"/>
      <c r="E26" s="52" t="s">
        <v>156</v>
      </c>
      <c r="F26" s="367">
        <f>SUM(F27:F30)</f>
        <v>130492.84</v>
      </c>
      <c r="G26" s="367">
        <f>SUM(G27:G30)</f>
        <v>82628.900000000009</v>
      </c>
      <c r="H26" s="367">
        <f>SUM(H27:H30)</f>
        <v>231883.1</v>
      </c>
      <c r="I26" s="367">
        <f>SUM(G26:H26)</f>
        <v>314512</v>
      </c>
      <c r="J26" s="367">
        <f>SUM(J27:J30)</f>
        <v>306776</v>
      </c>
    </row>
    <row r="27" spans="1:10" ht="14.1" customHeight="1" x14ac:dyDescent="0.3">
      <c r="A27" s="32"/>
      <c r="B27" s="31"/>
      <c r="C27" s="81" t="s">
        <v>141</v>
      </c>
      <c r="D27" s="79"/>
      <c r="E27" s="52" t="s">
        <v>157</v>
      </c>
      <c r="F27" s="22">
        <v>108390.72</v>
      </c>
      <c r="G27" s="22">
        <v>69426.720000000001</v>
      </c>
      <c r="H27" s="22">
        <v>193305.28</v>
      </c>
      <c r="I27" s="14">
        <f t="shared" si="0"/>
        <v>262732</v>
      </c>
      <c r="J27" s="14">
        <v>262020</v>
      </c>
    </row>
    <row r="28" spans="1:10" ht="14.1" customHeight="1" x14ac:dyDescent="0.3">
      <c r="A28" s="32"/>
      <c r="B28" s="31"/>
      <c r="C28" s="81" t="s">
        <v>142</v>
      </c>
      <c r="D28" s="79"/>
      <c r="E28" s="52" t="s">
        <v>158</v>
      </c>
      <c r="F28" s="22">
        <v>5700</v>
      </c>
      <c r="G28" s="22">
        <v>3000</v>
      </c>
      <c r="H28" s="22">
        <v>5400</v>
      </c>
      <c r="I28" s="14">
        <f t="shared" si="0"/>
        <v>8400</v>
      </c>
      <c r="J28" s="14">
        <v>8400</v>
      </c>
    </row>
    <row r="29" spans="1:10" ht="14.1" customHeight="1" x14ac:dyDescent="0.3">
      <c r="A29" s="32"/>
      <c r="B29" s="31"/>
      <c r="C29" s="81" t="s">
        <v>143</v>
      </c>
      <c r="D29" s="79"/>
      <c r="E29" s="52" t="s">
        <v>162</v>
      </c>
      <c r="F29" s="22">
        <v>10861.4</v>
      </c>
      <c r="G29" s="22">
        <v>7207.52</v>
      </c>
      <c r="H29" s="22">
        <v>27782.48</v>
      </c>
      <c r="I29" s="14">
        <f t="shared" si="0"/>
        <v>34990</v>
      </c>
      <c r="J29" s="14">
        <v>27956</v>
      </c>
    </row>
    <row r="30" spans="1:10" ht="14.1" customHeight="1" x14ac:dyDescent="0.3">
      <c r="A30" s="32"/>
      <c r="B30" s="31"/>
      <c r="C30" s="81" t="s">
        <v>144</v>
      </c>
      <c r="D30" s="79"/>
      <c r="E30" s="52" t="s">
        <v>159</v>
      </c>
      <c r="F30" s="22">
        <v>5540.72</v>
      </c>
      <c r="G30" s="22">
        <v>2994.66</v>
      </c>
      <c r="H30" s="22">
        <v>5395.34</v>
      </c>
      <c r="I30" s="14">
        <f t="shared" si="0"/>
        <v>8390</v>
      </c>
      <c r="J30" s="14">
        <v>8400</v>
      </c>
    </row>
    <row r="31" spans="1:10" ht="14.1" customHeight="1" x14ac:dyDescent="0.3">
      <c r="A31" s="32"/>
      <c r="B31" s="113" t="s">
        <v>6</v>
      </c>
      <c r="C31" s="112"/>
      <c r="E31" s="52" t="s">
        <v>163</v>
      </c>
      <c r="F31" s="14"/>
      <c r="G31" s="14"/>
      <c r="H31" s="14"/>
      <c r="I31" s="14"/>
      <c r="J31" s="14"/>
    </row>
    <row r="32" spans="1:10" ht="14.1" customHeight="1" x14ac:dyDescent="0.3">
      <c r="A32" s="32"/>
      <c r="B32" s="33"/>
      <c r="C32" s="115" t="s">
        <v>6</v>
      </c>
      <c r="D32" s="112"/>
      <c r="E32" s="52" t="s">
        <v>159</v>
      </c>
      <c r="F32" s="161">
        <v>778618.53</v>
      </c>
      <c r="G32" s="366">
        <v>0</v>
      </c>
      <c r="H32" s="366">
        <v>0</v>
      </c>
      <c r="I32" s="366">
        <v>0</v>
      </c>
      <c r="J32" s="366">
        <v>0</v>
      </c>
    </row>
    <row r="33" spans="1:10" ht="14.1" customHeight="1" x14ac:dyDescent="0.3">
      <c r="A33" s="32"/>
      <c r="B33" s="33"/>
      <c r="C33" s="565" t="s">
        <v>246</v>
      </c>
      <c r="D33" s="564"/>
      <c r="E33" s="52"/>
      <c r="F33" s="22">
        <v>25000</v>
      </c>
      <c r="G33" s="22">
        <v>0</v>
      </c>
      <c r="H33" s="22">
        <v>35000</v>
      </c>
      <c r="I33" s="22">
        <f>SUM(G33:H33)</f>
        <v>35000</v>
      </c>
      <c r="J33" s="22">
        <v>35000</v>
      </c>
    </row>
    <row r="34" spans="1:10" ht="14.1" customHeight="1" x14ac:dyDescent="0.3">
      <c r="A34" s="32"/>
      <c r="B34" s="33"/>
      <c r="C34" s="256" t="s">
        <v>313</v>
      </c>
      <c r="D34" s="255"/>
      <c r="E34" s="52"/>
      <c r="F34" s="22">
        <v>0</v>
      </c>
      <c r="G34" s="22">
        <v>0</v>
      </c>
      <c r="H34" s="22">
        <v>0</v>
      </c>
      <c r="I34" s="22">
        <v>0</v>
      </c>
      <c r="J34" s="22"/>
    </row>
    <row r="35" spans="1:10" ht="14.1" customHeight="1" x14ac:dyDescent="0.3">
      <c r="A35" s="32"/>
      <c r="B35" s="569" t="s">
        <v>87</v>
      </c>
      <c r="C35" s="569"/>
      <c r="D35" s="570"/>
      <c r="E35" s="84"/>
      <c r="F35" s="17">
        <f>SUM(F13,F14,F15,F26,F32,F33)</f>
        <v>3166677</v>
      </c>
      <c r="G35" s="17">
        <f t="shared" ref="G35" si="1">SUM(G13,G14,G15,G26,G33)</f>
        <v>919996.9</v>
      </c>
      <c r="H35" s="17">
        <f>SUM(H13,H14,H26,H33)</f>
        <v>2418815.1</v>
      </c>
      <c r="I35" s="17">
        <f>SUM(G35:H35)</f>
        <v>3338812</v>
      </c>
      <c r="J35" s="17">
        <f>SUM(J13,J14,J15,J26,J33)</f>
        <v>3409146</v>
      </c>
    </row>
    <row r="36" spans="1:10" ht="14.1" customHeight="1" x14ac:dyDescent="0.3">
      <c r="A36" s="187"/>
      <c r="B36" s="55"/>
      <c r="C36" s="55"/>
      <c r="D36" s="55"/>
      <c r="E36" s="29"/>
      <c r="F36" s="197"/>
      <c r="G36" s="197"/>
      <c r="H36" s="197"/>
      <c r="I36" s="197"/>
      <c r="J36" s="197"/>
    </row>
    <row r="37" spans="1:10" ht="14.1" customHeight="1" x14ac:dyDescent="0.3">
      <c r="A37" s="33"/>
      <c r="B37" s="172"/>
      <c r="C37" s="172"/>
      <c r="D37" s="172"/>
      <c r="E37" s="174"/>
      <c r="F37" s="58"/>
      <c r="G37" s="58"/>
      <c r="H37" s="58"/>
      <c r="I37" s="58"/>
      <c r="J37" s="58"/>
    </row>
    <row r="38" spans="1:10" ht="14.1" customHeight="1" x14ac:dyDescent="0.3">
      <c r="A38" s="33"/>
      <c r="B38" s="172"/>
      <c r="C38" s="172"/>
      <c r="D38" s="172"/>
      <c r="E38" s="174"/>
      <c r="F38" s="58"/>
      <c r="G38" s="58"/>
      <c r="H38" s="58"/>
      <c r="I38" s="58"/>
    </row>
    <row r="39" spans="1:10" ht="14.1" customHeight="1" x14ac:dyDescent="0.3">
      <c r="A39" s="33"/>
      <c r="B39" s="172"/>
      <c r="C39" s="172"/>
      <c r="D39" s="172"/>
      <c r="E39" s="174"/>
      <c r="F39" s="58"/>
      <c r="G39" s="58"/>
      <c r="H39" s="58"/>
      <c r="I39" s="58"/>
      <c r="J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ht="14.1" customHeight="1" x14ac:dyDescent="0.3">
      <c r="A41" s="33"/>
      <c r="B41" s="265"/>
      <c r="C41" s="265"/>
      <c r="D41" s="265"/>
      <c r="E41" s="272"/>
      <c r="F41" s="58"/>
      <c r="G41" s="58"/>
      <c r="H41" s="58"/>
      <c r="I41" s="58"/>
    </row>
    <row r="42" spans="1:10" ht="14.1" customHeight="1" thickBot="1" x14ac:dyDescent="0.35">
      <c r="A42" s="39" t="s">
        <v>68</v>
      </c>
      <c r="B42" s="265"/>
      <c r="C42" s="265"/>
      <c r="D42" s="265"/>
      <c r="E42" s="272"/>
      <c r="F42" s="58"/>
      <c r="G42" s="58"/>
      <c r="H42" s="58"/>
      <c r="I42" s="58"/>
      <c r="J42" s="202" t="s">
        <v>227</v>
      </c>
    </row>
    <row r="43" spans="1:10" ht="14.1" customHeight="1" thickBot="1" x14ac:dyDescent="0.35">
      <c r="A43" s="25"/>
      <c r="B43" s="26"/>
      <c r="C43" s="26"/>
      <c r="D43" s="26"/>
      <c r="E43" s="27"/>
      <c r="F43" s="279"/>
      <c r="G43" s="554" t="s">
        <v>20</v>
      </c>
      <c r="H43" s="554"/>
      <c r="I43" s="554"/>
      <c r="J43" s="557" t="s">
        <v>25</v>
      </c>
    </row>
    <row r="44" spans="1:10" ht="14.1" customHeight="1" x14ac:dyDescent="0.3">
      <c r="A44" s="579" t="s">
        <v>1</v>
      </c>
      <c r="B44" s="580"/>
      <c r="C44" s="580"/>
      <c r="D44" s="576"/>
      <c r="E44" s="620" t="s">
        <v>17</v>
      </c>
      <c r="F44" s="280" t="s">
        <v>18</v>
      </c>
      <c r="G44" s="577" t="s">
        <v>19</v>
      </c>
      <c r="H44" s="577" t="s">
        <v>24</v>
      </c>
      <c r="I44" s="577" t="s">
        <v>23</v>
      </c>
      <c r="J44" s="558"/>
    </row>
    <row r="45" spans="1:10" ht="14.1" customHeight="1" thickBot="1" x14ac:dyDescent="0.35">
      <c r="A45" s="623"/>
      <c r="B45" s="624"/>
      <c r="C45" s="624"/>
      <c r="D45" s="625"/>
      <c r="E45" s="621"/>
      <c r="F45" s="292" t="s">
        <v>19</v>
      </c>
      <c r="G45" s="622"/>
      <c r="H45" s="622"/>
      <c r="I45" s="622"/>
      <c r="J45" s="292" t="s">
        <v>26</v>
      </c>
    </row>
    <row r="46" spans="1:10" ht="14.1" customHeight="1" x14ac:dyDescent="0.3">
      <c r="A46" s="617"/>
      <c r="B46" s="618"/>
      <c r="C46" s="618"/>
      <c r="D46" s="619"/>
      <c r="E46" s="290"/>
      <c r="F46" s="290"/>
      <c r="G46" s="290"/>
      <c r="H46" s="290"/>
      <c r="I46" s="290"/>
      <c r="J46" s="290"/>
    </row>
    <row r="47" spans="1:10" ht="14.1" customHeight="1" x14ac:dyDescent="0.3">
      <c r="A47" s="11" t="s">
        <v>7</v>
      </c>
      <c r="B47" s="13"/>
      <c r="C47" s="20"/>
      <c r="D47" s="44"/>
      <c r="E47" s="84"/>
      <c r="F47" s="14"/>
      <c r="G47" s="14"/>
      <c r="H47" s="14"/>
      <c r="I47" s="14"/>
      <c r="J47" s="14"/>
    </row>
    <row r="48" spans="1:10" ht="14.1" customHeight="1" x14ac:dyDescent="0.3">
      <c r="A48" s="11"/>
      <c r="B48" s="548" t="s">
        <v>8</v>
      </c>
      <c r="C48" s="549"/>
      <c r="D48" s="556"/>
      <c r="E48" s="52" t="s">
        <v>122</v>
      </c>
      <c r="F48" s="14"/>
      <c r="G48" s="14"/>
      <c r="H48" s="14"/>
      <c r="I48" s="14"/>
      <c r="J48" s="14"/>
    </row>
    <row r="49" spans="1:10" ht="14.1" customHeight="1" x14ac:dyDescent="0.3">
      <c r="A49" s="11"/>
      <c r="B49" s="114"/>
      <c r="C49" s="565" t="s">
        <v>8</v>
      </c>
      <c r="D49" s="556"/>
      <c r="E49" s="52" t="s">
        <v>115</v>
      </c>
      <c r="F49" s="14">
        <v>47870</v>
      </c>
      <c r="G49" s="14">
        <v>21146</v>
      </c>
      <c r="H49" s="14">
        <v>43854</v>
      </c>
      <c r="I49" s="14">
        <f>SUM(G49:H49)</f>
        <v>65000</v>
      </c>
      <c r="J49" s="14">
        <v>150000</v>
      </c>
    </row>
    <row r="50" spans="1:10" ht="14.1" customHeight="1" x14ac:dyDescent="0.3">
      <c r="A50" s="11"/>
      <c r="B50" s="548" t="s">
        <v>9</v>
      </c>
      <c r="C50" s="549"/>
      <c r="D50" s="556"/>
      <c r="E50" s="52" t="s">
        <v>123</v>
      </c>
      <c r="F50" s="14"/>
      <c r="G50" s="14"/>
      <c r="H50" s="14"/>
      <c r="I50" s="14"/>
      <c r="J50" s="14"/>
    </row>
    <row r="51" spans="1:10" ht="14.1" customHeight="1" x14ac:dyDescent="0.3">
      <c r="A51" s="11"/>
      <c r="B51" s="114"/>
      <c r="C51" s="548" t="s">
        <v>50</v>
      </c>
      <c r="D51" s="556"/>
      <c r="E51" s="52" t="s">
        <v>116</v>
      </c>
      <c r="F51" s="14">
        <v>189330</v>
      </c>
      <c r="G51" s="14">
        <v>124875</v>
      </c>
      <c r="H51" s="14">
        <v>10125</v>
      </c>
      <c r="I51" s="14">
        <f>SUM(G51:H51)</f>
        <v>135000</v>
      </c>
      <c r="J51" s="14">
        <v>200000</v>
      </c>
    </row>
    <row r="52" spans="1:10" ht="14.1" customHeight="1" x14ac:dyDescent="0.3">
      <c r="A52" s="11"/>
      <c r="B52" s="548" t="s">
        <v>10</v>
      </c>
      <c r="C52" s="549"/>
      <c r="D52" s="556"/>
      <c r="E52" s="52" t="s">
        <v>124</v>
      </c>
      <c r="F52" s="14"/>
      <c r="G52" s="14"/>
      <c r="H52" s="14"/>
      <c r="I52" s="14"/>
      <c r="J52" s="14"/>
    </row>
    <row r="53" spans="1:10" ht="14.1" customHeight="1" x14ac:dyDescent="0.3">
      <c r="A53" s="11"/>
      <c r="B53" s="114"/>
      <c r="C53" s="548" t="s">
        <v>35</v>
      </c>
      <c r="D53" s="556"/>
      <c r="E53" s="52" t="s">
        <v>117</v>
      </c>
      <c r="F53" s="14">
        <v>59468</v>
      </c>
      <c r="G53" s="14">
        <v>74523.61</v>
      </c>
      <c r="H53" s="14">
        <v>25476.39</v>
      </c>
      <c r="I53" s="14">
        <f>SUM(G53:H53)</f>
        <v>100000</v>
      </c>
      <c r="J53" s="14">
        <v>100000</v>
      </c>
    </row>
    <row r="54" spans="1:10" ht="14.1" customHeight="1" x14ac:dyDescent="0.3">
      <c r="A54" s="11"/>
      <c r="B54" s="548" t="s">
        <v>73</v>
      </c>
      <c r="C54" s="549"/>
      <c r="D54" s="556"/>
      <c r="E54" s="52" t="s">
        <v>126</v>
      </c>
      <c r="F54" s="367">
        <f>SUM(F55:F57)</f>
        <v>220791.2</v>
      </c>
      <c r="G54" s="367">
        <f t="shared" ref="G54:H54" si="2">SUM(G55:G56)</f>
        <v>21957.11</v>
      </c>
      <c r="H54" s="367">
        <f t="shared" si="2"/>
        <v>23834.89</v>
      </c>
      <c r="I54" s="367">
        <f>SUM(G54:H54)</f>
        <v>45792</v>
      </c>
      <c r="J54" s="367">
        <f>SUM(J55:J56)</f>
        <v>54192</v>
      </c>
    </row>
    <row r="55" spans="1:10" ht="14.1" customHeight="1" x14ac:dyDescent="0.3">
      <c r="A55" s="11"/>
      <c r="B55" s="114"/>
      <c r="C55" s="548" t="s">
        <v>99</v>
      </c>
      <c r="D55" s="556"/>
      <c r="E55" s="52" t="s">
        <v>120</v>
      </c>
      <c r="F55" s="22">
        <v>21599.200000000001</v>
      </c>
      <c r="G55" s="22">
        <v>9894.11</v>
      </c>
      <c r="H55" s="22">
        <v>11705.89</v>
      </c>
      <c r="I55" s="22">
        <f>SUM(G55:H55)</f>
        <v>21600</v>
      </c>
      <c r="J55" s="22">
        <v>30000</v>
      </c>
    </row>
    <row r="56" spans="1:10" ht="14.1" customHeight="1" x14ac:dyDescent="0.3">
      <c r="A56" s="11"/>
      <c r="B56" s="114"/>
      <c r="C56" s="548" t="s">
        <v>113</v>
      </c>
      <c r="D56" s="556"/>
      <c r="E56" s="52" t="s">
        <v>121</v>
      </c>
      <c r="F56" s="22">
        <v>24192</v>
      </c>
      <c r="G56" s="22">
        <v>12063</v>
      </c>
      <c r="H56" s="22">
        <v>12129</v>
      </c>
      <c r="I56" s="22">
        <f>SUM(G56:H56)</f>
        <v>24192</v>
      </c>
      <c r="J56" s="22">
        <v>24192</v>
      </c>
    </row>
    <row r="57" spans="1:10" s="423" customFormat="1" ht="14.1" customHeight="1" x14ac:dyDescent="0.3">
      <c r="A57" s="420"/>
      <c r="B57" s="457" t="s">
        <v>38</v>
      </c>
      <c r="C57" s="457"/>
      <c r="D57" s="458"/>
      <c r="E57" s="424"/>
      <c r="F57" s="22">
        <v>175000</v>
      </c>
      <c r="G57" s="22"/>
      <c r="H57" s="22"/>
      <c r="I57" s="22"/>
      <c r="J57" s="22"/>
    </row>
    <row r="58" spans="1:10" ht="14.1" customHeight="1" x14ac:dyDescent="0.3">
      <c r="A58" s="38"/>
      <c r="B58" s="569" t="s">
        <v>88</v>
      </c>
      <c r="C58" s="569"/>
      <c r="D58" s="570"/>
      <c r="E58" s="84"/>
      <c r="F58" s="17">
        <f>SUM(F49,F51,F53,F54)</f>
        <v>517459.20000000001</v>
      </c>
      <c r="G58" s="17">
        <f t="shared" ref="G58" si="3">SUM(G49,G51,G53,G54)</f>
        <v>242501.71999999997</v>
      </c>
      <c r="H58" s="17">
        <f>SUM(H49,H51,H53,H54)</f>
        <v>103290.28</v>
      </c>
      <c r="I58" s="17">
        <f>SUM(I49,I51,I53,I54)</f>
        <v>345792</v>
      </c>
      <c r="J58" s="17">
        <f>SUM(J49,J51,J53,J54)</f>
        <v>504192</v>
      </c>
    </row>
    <row r="59" spans="1:10" ht="14.1" customHeight="1" x14ac:dyDescent="0.3">
      <c r="A59" s="571" t="s">
        <v>15</v>
      </c>
      <c r="B59" s="569"/>
      <c r="C59" s="569"/>
      <c r="D59" s="570"/>
      <c r="E59" s="84"/>
      <c r="F59" s="17"/>
      <c r="G59" s="17"/>
      <c r="H59" s="17"/>
      <c r="I59" s="17"/>
      <c r="J59" s="17"/>
    </row>
    <row r="60" spans="1:10" ht="14.1" customHeight="1" x14ac:dyDescent="0.3">
      <c r="A60" s="38"/>
      <c r="B60" s="549" t="s">
        <v>86</v>
      </c>
      <c r="C60" s="549"/>
      <c r="D60" s="556"/>
      <c r="E60" s="52" t="s">
        <v>182</v>
      </c>
      <c r="F60" s="53"/>
      <c r="G60" s="53"/>
      <c r="H60" s="53"/>
      <c r="I60" s="53"/>
      <c r="J60" s="53"/>
    </row>
    <row r="61" spans="1:10" ht="14.1" customHeight="1" x14ac:dyDescent="0.3">
      <c r="A61" s="38"/>
      <c r="B61" s="111"/>
      <c r="C61" s="567" t="s">
        <v>111</v>
      </c>
      <c r="D61" s="568"/>
      <c r="E61" s="52" t="s">
        <v>183</v>
      </c>
      <c r="F61" s="53">
        <v>37994</v>
      </c>
      <c r="G61" s="53">
        <v>0</v>
      </c>
      <c r="H61" s="53">
        <v>0</v>
      </c>
      <c r="I61" s="53">
        <v>0</v>
      </c>
      <c r="J61" s="53">
        <v>0</v>
      </c>
    </row>
    <row r="62" spans="1:10" s="423" customFormat="1" ht="14.1" customHeight="1" x14ac:dyDescent="0.3">
      <c r="A62" s="38"/>
      <c r="B62" s="468" t="s">
        <v>500</v>
      </c>
      <c r="C62" s="474"/>
      <c r="D62" s="475"/>
      <c r="E62" s="424" t="s">
        <v>185</v>
      </c>
      <c r="F62" s="53"/>
      <c r="G62" s="53"/>
      <c r="H62" s="53"/>
      <c r="I62" s="53"/>
      <c r="J62" s="53"/>
    </row>
    <row r="63" spans="1:10" s="423" customFormat="1" ht="14.1" customHeight="1" x14ac:dyDescent="0.3">
      <c r="A63" s="38"/>
      <c r="B63" s="469"/>
      <c r="C63" s="474" t="s">
        <v>501</v>
      </c>
      <c r="D63" s="475"/>
      <c r="E63" s="424" t="s">
        <v>369</v>
      </c>
      <c r="F63" s="53">
        <v>0</v>
      </c>
      <c r="G63" s="53">
        <v>0</v>
      </c>
      <c r="H63" s="53">
        <v>0</v>
      </c>
      <c r="I63" s="53">
        <v>0</v>
      </c>
      <c r="J63" s="53">
        <v>7000</v>
      </c>
    </row>
    <row r="64" spans="1:10" s="423" customFormat="1" ht="14.1" customHeight="1" x14ac:dyDescent="0.3">
      <c r="A64" s="38"/>
      <c r="B64" s="469"/>
      <c r="C64" s="474" t="s">
        <v>220</v>
      </c>
      <c r="D64" s="475"/>
      <c r="E64" s="424" t="s">
        <v>370</v>
      </c>
      <c r="F64" s="53">
        <v>0</v>
      </c>
      <c r="G64" s="53">
        <v>0</v>
      </c>
      <c r="H64" s="53">
        <v>0</v>
      </c>
      <c r="I64" s="53">
        <v>0</v>
      </c>
      <c r="J64" s="53">
        <v>10000</v>
      </c>
    </row>
    <row r="65" spans="1:10" ht="14.1" customHeight="1" x14ac:dyDescent="0.3">
      <c r="A65" s="38"/>
      <c r="B65" s="569" t="s">
        <v>89</v>
      </c>
      <c r="C65" s="569"/>
      <c r="D65" s="570"/>
      <c r="E65" s="84"/>
      <c r="F65" s="37">
        <f>SUM(F61)</f>
        <v>37994</v>
      </c>
      <c r="G65" s="37">
        <f>SUM(G61)</f>
        <v>0</v>
      </c>
      <c r="H65" s="37">
        <f>SUM(H61)</f>
        <v>0</v>
      </c>
      <c r="I65" s="37">
        <f>SUM(I61)</f>
        <v>0</v>
      </c>
      <c r="J65" s="37">
        <f>SUM(J63:J64)</f>
        <v>17000</v>
      </c>
    </row>
    <row r="66" spans="1:10" ht="14.1" customHeight="1" thickBot="1" x14ac:dyDescent="0.35">
      <c r="A66" s="584" t="s">
        <v>16</v>
      </c>
      <c r="B66" s="585"/>
      <c r="C66" s="585"/>
      <c r="D66" s="586"/>
      <c r="E66" s="30"/>
      <c r="F66" s="152">
        <f>SUM(F65,F58,F35)</f>
        <v>3722130.2</v>
      </c>
      <c r="G66" s="152">
        <f>SUM(G65,G58,G35)</f>
        <v>1162498.6200000001</v>
      </c>
      <c r="H66" s="152">
        <f>SUM(H65,H58,H35)</f>
        <v>2522105.38</v>
      </c>
      <c r="I66" s="152">
        <f>SUM(I65,I58,I35)</f>
        <v>3684604</v>
      </c>
      <c r="J66" s="152">
        <f>SUM(J65,J58,J35)</f>
        <v>3930338</v>
      </c>
    </row>
    <row r="67" spans="1:10" ht="14.1" customHeight="1" thickTop="1" x14ac:dyDescent="0.3">
      <c r="A67" s="13"/>
      <c r="B67" s="81"/>
      <c r="C67" s="78"/>
      <c r="D67" s="78"/>
      <c r="E67" s="83"/>
      <c r="F67" s="58"/>
      <c r="G67" s="58"/>
      <c r="H67" s="58"/>
      <c r="I67" s="58"/>
      <c r="J67" s="58"/>
    </row>
    <row r="68" spans="1:10" s="334" customFormat="1" ht="14.1" customHeight="1" x14ac:dyDescent="0.3">
      <c r="A68" s="334" t="s">
        <v>28</v>
      </c>
      <c r="E68" s="335" t="s">
        <v>30</v>
      </c>
      <c r="F68" s="336"/>
      <c r="G68" s="336"/>
      <c r="H68" s="336" t="s">
        <v>31</v>
      </c>
      <c r="I68" s="336"/>
      <c r="J68" s="336"/>
    </row>
    <row r="69" spans="1:10" s="334" customFormat="1" ht="14.1" customHeight="1" x14ac:dyDescent="0.3">
      <c r="A69" s="31" t="s">
        <v>28</v>
      </c>
      <c r="B69" s="31"/>
      <c r="C69" s="31"/>
      <c r="D69" s="31"/>
      <c r="E69" s="24" t="s">
        <v>30</v>
      </c>
      <c r="F69" s="48"/>
      <c r="G69" s="48"/>
      <c r="H69" s="40" t="s">
        <v>31</v>
      </c>
      <c r="I69" s="48"/>
      <c r="J69" s="48"/>
    </row>
    <row r="70" spans="1:10" s="334" customFormat="1" ht="14.1" customHeight="1" x14ac:dyDescent="0.3">
      <c r="A70" s="31"/>
      <c r="B70" s="31"/>
      <c r="C70" s="31"/>
      <c r="D70" s="31"/>
      <c r="E70" s="394"/>
      <c r="F70" s="48"/>
      <c r="G70" s="48"/>
      <c r="H70" s="48"/>
      <c r="I70" s="48"/>
      <c r="J70" s="48"/>
    </row>
    <row r="71" spans="1:10" s="334" customFormat="1" ht="14.1" customHeight="1" x14ac:dyDescent="0.3">
      <c r="A71" s="31"/>
      <c r="B71" s="31"/>
      <c r="C71" s="31"/>
      <c r="D71" s="31"/>
      <c r="E71" s="410"/>
      <c r="F71" s="48"/>
      <c r="G71" s="48"/>
      <c r="H71" s="48"/>
      <c r="I71" s="48"/>
      <c r="J71" s="48"/>
    </row>
    <row r="72" spans="1:10" s="334" customFormat="1" ht="14.1" customHeight="1" x14ac:dyDescent="0.3">
      <c r="A72" s="31"/>
      <c r="B72" s="360"/>
      <c r="C72" s="360" t="s">
        <v>411</v>
      </c>
      <c r="D72" s="360"/>
      <c r="E72" s="360"/>
      <c r="F72" s="360" t="s">
        <v>32</v>
      </c>
      <c r="G72" s="360"/>
      <c r="H72" s="361"/>
      <c r="I72" s="360" t="s">
        <v>33</v>
      </c>
      <c r="J72" s="361"/>
    </row>
    <row r="73" spans="1:10" s="334" customFormat="1" ht="14.1" customHeight="1" x14ac:dyDescent="0.3">
      <c r="A73" s="31"/>
      <c r="B73" s="31"/>
      <c r="C73" s="223" t="s">
        <v>29</v>
      </c>
      <c r="D73" s="31"/>
      <c r="E73" s="394"/>
      <c r="F73" s="223" t="s">
        <v>260</v>
      </c>
      <c r="G73" s="31"/>
      <c r="H73" s="48"/>
      <c r="I73" s="223" t="s">
        <v>308</v>
      </c>
      <c r="J73" s="48"/>
    </row>
  </sheetData>
  <mergeCells count="39">
    <mergeCell ref="A66:D66"/>
    <mergeCell ref="G43:I43"/>
    <mergeCell ref="J43:J44"/>
    <mergeCell ref="E44:E45"/>
    <mergeCell ref="I44:I45"/>
    <mergeCell ref="G44:G45"/>
    <mergeCell ref="H44:H45"/>
    <mergeCell ref="B65:D65"/>
    <mergeCell ref="C61:D61"/>
    <mergeCell ref="B60:D60"/>
    <mergeCell ref="A44:D45"/>
    <mergeCell ref="A10:D10"/>
    <mergeCell ref="A11:D11"/>
    <mergeCell ref="B54:D54"/>
    <mergeCell ref="B58:D58"/>
    <mergeCell ref="A59:D59"/>
    <mergeCell ref="C55:D55"/>
    <mergeCell ref="C56:D56"/>
    <mergeCell ref="C24:D24"/>
    <mergeCell ref="C33:D33"/>
    <mergeCell ref="C49:D49"/>
    <mergeCell ref="C51:D51"/>
    <mergeCell ref="C53:D53"/>
    <mergeCell ref="B48:D48"/>
    <mergeCell ref="B50:D50"/>
    <mergeCell ref="B52:D52"/>
    <mergeCell ref="A46:D46"/>
    <mergeCell ref="B12:D12"/>
    <mergeCell ref="C13:D13"/>
    <mergeCell ref="B14:D14"/>
    <mergeCell ref="C15:D15"/>
    <mergeCell ref="B35:D35"/>
    <mergeCell ref="A4:J4"/>
    <mergeCell ref="G7:I7"/>
    <mergeCell ref="J7:J8"/>
    <mergeCell ref="E8:E9"/>
    <mergeCell ref="I8:I9"/>
    <mergeCell ref="A8:D9"/>
    <mergeCell ref="A5:J5"/>
  </mergeCells>
  <pageMargins left="1.99" right="0.39370078740157483" top="0.56999999999999995" bottom="0.23622047244094491" header="0" footer="0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/>
  <dimension ref="A2:J92"/>
  <sheetViews>
    <sheetView topLeftCell="A3" workbookViewId="0">
      <selection activeCell="J7" sqref="J7:J8"/>
    </sheetView>
  </sheetViews>
  <sheetFormatPr defaultColWidth="9.109375" defaultRowHeight="14.1" customHeight="1" x14ac:dyDescent="0.3"/>
  <cols>
    <col min="1" max="1" width="3" style="39" customWidth="1"/>
    <col min="2" max="2" width="3.109375" style="39" customWidth="1"/>
    <col min="3" max="3" width="2.6640625" style="39" customWidth="1"/>
    <col min="4" max="4" width="43.33203125" style="39" customWidth="1"/>
    <col min="5" max="5" width="17.109375" style="39" customWidth="1"/>
    <col min="6" max="6" width="15.44140625" style="39" customWidth="1"/>
    <col min="7" max="7" width="15.33203125" style="39" customWidth="1"/>
    <col min="8" max="8" width="15.109375" style="39" customWidth="1"/>
    <col min="9" max="9" width="15.6640625" style="39" customWidth="1"/>
    <col min="10" max="10" width="15" style="39" customWidth="1"/>
    <col min="11" max="16384" width="9.109375" style="39"/>
  </cols>
  <sheetData>
    <row r="2" spans="1:10" ht="14.1" customHeight="1" x14ac:dyDescent="0.3">
      <c r="J2" s="202" t="s">
        <v>54</v>
      </c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17.25" customHeight="1" thickBot="1" x14ac:dyDescent="0.35">
      <c r="A6" s="362" t="s">
        <v>69</v>
      </c>
      <c r="B6" s="362"/>
    </row>
    <row r="7" spans="1:10" ht="14.1" customHeight="1" thickBot="1" x14ac:dyDescent="0.35">
      <c r="A7" s="25"/>
      <c r="B7" s="393"/>
      <c r="C7" s="393"/>
      <c r="D7" s="393"/>
      <c r="E7" s="27"/>
      <c r="F7" s="389"/>
      <c r="G7" s="554" t="s">
        <v>20</v>
      </c>
      <c r="H7" s="554"/>
      <c r="I7" s="554"/>
      <c r="J7" s="557" t="s">
        <v>25</v>
      </c>
    </row>
    <row r="8" spans="1:10" ht="14.1" customHeight="1" x14ac:dyDescent="0.3">
      <c r="A8" s="579" t="s">
        <v>1</v>
      </c>
      <c r="B8" s="580"/>
      <c r="C8" s="580"/>
      <c r="D8" s="576"/>
      <c r="E8" s="576" t="s">
        <v>17</v>
      </c>
      <c r="F8" s="390" t="s">
        <v>18</v>
      </c>
      <c r="G8" s="403" t="s">
        <v>417</v>
      </c>
      <c r="H8" s="403" t="s">
        <v>22</v>
      </c>
      <c r="I8" s="577" t="s">
        <v>23</v>
      </c>
      <c r="J8" s="558"/>
    </row>
    <row r="9" spans="1:10" ht="14.1" customHeight="1" x14ac:dyDescent="0.3">
      <c r="A9" s="579"/>
      <c r="B9" s="580"/>
      <c r="C9" s="580"/>
      <c r="D9" s="576"/>
      <c r="E9" s="576"/>
      <c r="F9" s="390" t="s">
        <v>19</v>
      </c>
      <c r="G9" s="406" t="s">
        <v>19</v>
      </c>
      <c r="H9" s="406" t="s">
        <v>24</v>
      </c>
      <c r="I9" s="578"/>
      <c r="J9" s="390" t="s">
        <v>26</v>
      </c>
    </row>
    <row r="10" spans="1:10" ht="14.1" customHeight="1" thickBot="1" x14ac:dyDescent="0.35">
      <c r="A10" s="572" t="s">
        <v>419</v>
      </c>
      <c r="B10" s="573"/>
      <c r="C10" s="573"/>
      <c r="D10" s="574"/>
      <c r="E10" s="405" t="s">
        <v>420</v>
      </c>
      <c r="F10" s="405" t="s">
        <v>421</v>
      </c>
      <c r="G10" s="405" t="s">
        <v>422</v>
      </c>
      <c r="H10" s="405" t="s">
        <v>423</v>
      </c>
      <c r="I10" s="405" t="s">
        <v>424</v>
      </c>
      <c r="J10" s="405" t="s">
        <v>425</v>
      </c>
    </row>
    <row r="11" spans="1:10" ht="14.1" customHeight="1" x14ac:dyDescent="0.3">
      <c r="A11" s="571" t="s">
        <v>62</v>
      </c>
      <c r="B11" s="569"/>
      <c r="C11" s="569"/>
      <c r="D11" s="570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49" t="s">
        <v>2</v>
      </c>
      <c r="C12" s="549"/>
      <c r="D12" s="556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49" t="s">
        <v>3</v>
      </c>
      <c r="D13" s="556"/>
      <c r="E13" s="116" t="s">
        <v>78</v>
      </c>
      <c r="F13" s="22">
        <v>1530419.66</v>
      </c>
      <c r="G13" s="22">
        <v>814860</v>
      </c>
      <c r="H13" s="22">
        <v>1421660</v>
      </c>
      <c r="I13" s="22">
        <f t="shared" ref="I13:I29" si="0">SUM(G13:H13)</f>
        <v>2236520</v>
      </c>
      <c r="J13" s="22">
        <v>2344440</v>
      </c>
    </row>
    <row r="14" spans="1:10" ht="14.1" customHeight="1" x14ac:dyDescent="0.3">
      <c r="A14" s="32"/>
      <c r="B14" s="549" t="s">
        <v>4</v>
      </c>
      <c r="C14" s="549"/>
      <c r="D14" s="556"/>
      <c r="E14" s="52" t="s">
        <v>161</v>
      </c>
      <c r="F14" s="367">
        <f>SUM(F16:F24)</f>
        <v>798819.17999999993</v>
      </c>
      <c r="G14" s="367">
        <f t="shared" ref="G14:J14" si="1">SUM(G16:G24)</f>
        <v>348979.95999999996</v>
      </c>
      <c r="H14" s="367">
        <f t="shared" si="1"/>
        <v>529440.04</v>
      </c>
      <c r="I14" s="367">
        <f t="shared" si="0"/>
        <v>878420</v>
      </c>
      <c r="J14" s="367">
        <f t="shared" si="1"/>
        <v>764740</v>
      </c>
    </row>
    <row r="15" spans="1:10" ht="14.1" customHeight="1" x14ac:dyDescent="0.3">
      <c r="A15" s="32"/>
      <c r="B15" s="31"/>
      <c r="C15" s="549" t="s">
        <v>5</v>
      </c>
      <c r="D15" s="556"/>
      <c r="E15" s="116" t="s">
        <v>79</v>
      </c>
      <c r="F15" s="22">
        <v>177000</v>
      </c>
      <c r="G15" s="22">
        <v>84000</v>
      </c>
      <c r="H15" s="22">
        <v>132000</v>
      </c>
      <c r="I15" s="22">
        <f t="shared" si="0"/>
        <v>216000</v>
      </c>
      <c r="J15" s="22">
        <v>216000</v>
      </c>
    </row>
    <row r="16" spans="1:10" ht="14.1" customHeight="1" x14ac:dyDescent="0.3">
      <c r="A16" s="32"/>
      <c r="B16" s="31"/>
      <c r="C16" s="235" t="s">
        <v>130</v>
      </c>
      <c r="D16" s="236"/>
      <c r="E16" s="239" t="s">
        <v>145</v>
      </c>
      <c r="F16" s="22">
        <v>98522.7</v>
      </c>
      <c r="G16" s="22">
        <v>56250</v>
      </c>
      <c r="H16" s="22">
        <v>56250</v>
      </c>
      <c r="I16" s="22">
        <f t="shared" si="0"/>
        <v>112500</v>
      </c>
      <c r="J16" s="22">
        <v>112500</v>
      </c>
    </row>
    <row r="17" spans="1:10" ht="14.1" customHeight="1" x14ac:dyDescent="0.3">
      <c r="A17" s="32"/>
      <c r="B17" s="31"/>
      <c r="C17" s="235" t="s">
        <v>131</v>
      </c>
      <c r="D17" s="236"/>
      <c r="E17" s="239" t="s">
        <v>146</v>
      </c>
      <c r="F17" s="22">
        <v>98522.7</v>
      </c>
      <c r="G17" s="22">
        <v>56250</v>
      </c>
      <c r="H17" s="22">
        <v>56250</v>
      </c>
      <c r="I17" s="22">
        <f t="shared" si="0"/>
        <v>112500</v>
      </c>
      <c r="J17" s="22">
        <v>112500</v>
      </c>
    </row>
    <row r="18" spans="1:10" ht="14.1" customHeight="1" x14ac:dyDescent="0.3">
      <c r="A18" s="32"/>
      <c r="B18" s="31"/>
      <c r="C18" s="235" t="s">
        <v>132</v>
      </c>
      <c r="D18" s="236"/>
      <c r="E18" s="239" t="s">
        <v>147</v>
      </c>
      <c r="F18" s="22">
        <v>42000</v>
      </c>
      <c r="G18" s="22">
        <v>42000</v>
      </c>
      <c r="H18" s="22">
        <v>12000</v>
      </c>
      <c r="I18" s="22">
        <f t="shared" si="0"/>
        <v>54000</v>
      </c>
      <c r="J18" s="22">
        <v>54000</v>
      </c>
    </row>
    <row r="19" spans="1:10" ht="14.1" customHeight="1" x14ac:dyDescent="0.3">
      <c r="A19" s="32"/>
      <c r="B19" s="31"/>
      <c r="C19" s="235" t="s">
        <v>135</v>
      </c>
      <c r="D19" s="23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/>
    </row>
    <row r="20" spans="1:10" ht="14.1" customHeight="1" x14ac:dyDescent="0.3">
      <c r="A20" s="32"/>
      <c r="B20" s="31"/>
      <c r="C20" s="235" t="s">
        <v>139</v>
      </c>
      <c r="D20" s="236"/>
      <c r="E20" s="239" t="s">
        <v>152</v>
      </c>
      <c r="F20" s="22">
        <v>177504.31</v>
      </c>
      <c r="G20" s="22">
        <v>0</v>
      </c>
      <c r="H20" s="22">
        <v>15000</v>
      </c>
      <c r="I20" s="22">
        <f t="shared" si="0"/>
        <v>15000</v>
      </c>
      <c r="J20" s="22">
        <v>0</v>
      </c>
    </row>
    <row r="21" spans="1:10" ht="14.1" customHeight="1" x14ac:dyDescent="0.3">
      <c r="A21" s="32"/>
      <c r="B21" s="31"/>
      <c r="C21" s="235" t="s">
        <v>137</v>
      </c>
      <c r="D21" s="236"/>
      <c r="E21" s="239" t="s">
        <v>153</v>
      </c>
      <c r="F21" s="22">
        <v>84822.47</v>
      </c>
      <c r="G21" s="22">
        <v>58669.96</v>
      </c>
      <c r="H21" s="22">
        <v>91330.04</v>
      </c>
      <c r="I21" s="22">
        <f t="shared" si="0"/>
        <v>150000</v>
      </c>
      <c r="J21" s="22">
        <v>50000</v>
      </c>
    </row>
    <row r="22" spans="1:10" ht="14.1" customHeight="1" x14ac:dyDescent="0.3">
      <c r="A22" s="32"/>
      <c r="B22" s="31"/>
      <c r="C22" s="235" t="s">
        <v>138</v>
      </c>
      <c r="D22" s="236"/>
      <c r="E22" s="239" t="s">
        <v>154</v>
      </c>
      <c r="F22" s="22">
        <v>134634</v>
      </c>
      <c r="G22" s="22">
        <v>0</v>
      </c>
      <c r="H22" s="22">
        <v>194710</v>
      </c>
      <c r="I22" s="22">
        <f t="shared" si="0"/>
        <v>194710</v>
      </c>
      <c r="J22" s="22">
        <v>195370</v>
      </c>
    </row>
    <row r="23" spans="1:10" ht="14.1" customHeight="1" x14ac:dyDescent="0.3">
      <c r="A23" s="32"/>
      <c r="B23" s="31"/>
      <c r="C23" s="549" t="s">
        <v>237</v>
      </c>
      <c r="D23" s="556"/>
      <c r="E23" s="239" t="s">
        <v>154</v>
      </c>
      <c r="F23" s="22">
        <v>122813</v>
      </c>
      <c r="G23" s="22">
        <v>135810</v>
      </c>
      <c r="H23" s="22">
        <v>58900</v>
      </c>
      <c r="I23" s="22">
        <f t="shared" si="0"/>
        <v>194710</v>
      </c>
      <c r="J23" s="22">
        <v>195370</v>
      </c>
    </row>
    <row r="24" spans="1:10" ht="14.1" customHeight="1" x14ac:dyDescent="0.3">
      <c r="A24" s="32"/>
      <c r="B24" s="31"/>
      <c r="C24" s="235" t="s">
        <v>140</v>
      </c>
      <c r="D24" s="236"/>
      <c r="E24" s="239" t="s">
        <v>155</v>
      </c>
      <c r="F24" s="22">
        <v>40000</v>
      </c>
      <c r="G24" s="22">
        <v>0</v>
      </c>
      <c r="H24" s="22">
        <v>45000</v>
      </c>
      <c r="I24" s="22">
        <f t="shared" si="0"/>
        <v>45000</v>
      </c>
      <c r="J24" s="22">
        <v>45000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SUM(F26:F29)</f>
        <v>217891.5</v>
      </c>
      <c r="G25" s="367">
        <f t="shared" ref="G25:J25" si="2">SUM(G26:G29)</f>
        <v>115342.8</v>
      </c>
      <c r="H25" s="367">
        <f t="shared" si="2"/>
        <v>224982.19999999998</v>
      </c>
      <c r="I25" s="367">
        <f t="shared" si="0"/>
        <v>340325</v>
      </c>
      <c r="J25" s="367">
        <f t="shared" si="2"/>
        <v>332607</v>
      </c>
    </row>
    <row r="26" spans="1:10" ht="14.1" customHeight="1" x14ac:dyDescent="0.3">
      <c r="A26" s="32"/>
      <c r="B26" s="31"/>
      <c r="C26" s="81" t="s">
        <v>141</v>
      </c>
      <c r="D26" s="79"/>
      <c r="E26" s="52" t="s">
        <v>157</v>
      </c>
      <c r="F26" s="22">
        <v>182437.1</v>
      </c>
      <c r="G26" s="22">
        <v>97783.2</v>
      </c>
      <c r="H26" s="22">
        <v>182602.8</v>
      </c>
      <c r="I26" s="14">
        <f t="shared" si="0"/>
        <v>280386</v>
      </c>
      <c r="J26" s="14">
        <v>281337</v>
      </c>
    </row>
    <row r="27" spans="1:10" ht="14.1" customHeight="1" x14ac:dyDescent="0.3">
      <c r="A27" s="32"/>
      <c r="B27" s="31"/>
      <c r="C27" s="81" t="s">
        <v>142</v>
      </c>
      <c r="D27" s="79"/>
      <c r="E27" s="52" t="s">
        <v>158</v>
      </c>
      <c r="F27" s="22">
        <v>8800</v>
      </c>
      <c r="G27" s="22">
        <v>4200</v>
      </c>
      <c r="H27" s="22">
        <v>6600</v>
      </c>
      <c r="I27" s="14">
        <f t="shared" si="0"/>
        <v>10800</v>
      </c>
      <c r="J27" s="14">
        <v>10800</v>
      </c>
    </row>
    <row r="28" spans="1:10" ht="14.1" customHeight="1" x14ac:dyDescent="0.3">
      <c r="A28" s="32"/>
      <c r="B28" s="31"/>
      <c r="C28" s="81" t="s">
        <v>143</v>
      </c>
      <c r="D28" s="79"/>
      <c r="E28" s="52" t="s">
        <v>162</v>
      </c>
      <c r="F28" s="22">
        <v>18113.68</v>
      </c>
      <c r="G28" s="22">
        <v>9159.6</v>
      </c>
      <c r="H28" s="22">
        <v>29189.4</v>
      </c>
      <c r="I28" s="14">
        <f t="shared" si="0"/>
        <v>38349</v>
      </c>
      <c r="J28" s="14">
        <v>29670</v>
      </c>
    </row>
    <row r="29" spans="1:10" ht="14.1" customHeight="1" x14ac:dyDescent="0.3">
      <c r="A29" s="32"/>
      <c r="B29" s="31"/>
      <c r="C29" s="81" t="s">
        <v>144</v>
      </c>
      <c r="D29" s="79"/>
      <c r="E29" s="52" t="s">
        <v>159</v>
      </c>
      <c r="F29" s="22">
        <v>8540.7199999999993</v>
      </c>
      <c r="G29" s="22">
        <v>4200</v>
      </c>
      <c r="H29" s="22">
        <v>6590</v>
      </c>
      <c r="I29" s="14">
        <f t="shared" si="0"/>
        <v>10790</v>
      </c>
      <c r="J29" s="14">
        <v>10800</v>
      </c>
    </row>
    <row r="30" spans="1:10" ht="14.1" customHeight="1" x14ac:dyDescent="0.3">
      <c r="A30" s="32"/>
      <c r="B30" s="113" t="s">
        <v>6</v>
      </c>
      <c r="C30" s="112"/>
      <c r="E30" s="52" t="s">
        <v>163</v>
      </c>
      <c r="F30" s="14"/>
      <c r="G30" s="14"/>
      <c r="H30" s="14" t="s">
        <v>427</v>
      </c>
      <c r="I30" s="14"/>
      <c r="J30" s="14"/>
    </row>
    <row r="31" spans="1:10" ht="14.1" customHeight="1" x14ac:dyDescent="0.3">
      <c r="A31" s="32"/>
      <c r="B31" s="33"/>
      <c r="C31" s="115" t="s">
        <v>6</v>
      </c>
      <c r="D31" s="112"/>
      <c r="E31" s="52" t="s">
        <v>159</v>
      </c>
      <c r="F31" s="161"/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5" t="s">
        <v>246</v>
      </c>
      <c r="D32" s="564"/>
      <c r="E32" s="52"/>
      <c r="F32" s="14">
        <v>40000</v>
      </c>
      <c r="G32" s="14">
        <v>0</v>
      </c>
      <c r="H32" s="14">
        <v>45000</v>
      </c>
      <c r="I32" s="14">
        <f>SUM(G32:H32)</f>
        <v>45000</v>
      </c>
      <c r="J32" s="14">
        <v>45000</v>
      </c>
    </row>
    <row r="33" spans="1:10" ht="14.1" customHeight="1" x14ac:dyDescent="0.3">
      <c r="A33" s="32"/>
      <c r="B33" s="33"/>
      <c r="C33" s="258" t="s">
        <v>316</v>
      </c>
      <c r="D33" s="257"/>
      <c r="E33" s="52"/>
      <c r="F33" s="14">
        <v>652658.38</v>
      </c>
      <c r="G33" s="14">
        <v>0</v>
      </c>
      <c r="H33" s="14">
        <v>0</v>
      </c>
      <c r="I33" s="14">
        <f>SUM(G33:H33)</f>
        <v>0</v>
      </c>
      <c r="J33" s="14">
        <v>0</v>
      </c>
    </row>
    <row r="34" spans="1:10" ht="14.1" customHeight="1" x14ac:dyDescent="0.3">
      <c r="A34" s="32"/>
      <c r="B34" s="569" t="s">
        <v>87</v>
      </c>
      <c r="C34" s="569"/>
      <c r="D34" s="570"/>
      <c r="E34" s="84"/>
      <c r="F34" s="17">
        <f>SUM(F13,F14,F15,F25,F31,F32,F33)</f>
        <v>3416788.7199999997</v>
      </c>
      <c r="G34" s="17">
        <f t="shared" ref="G34:J34" si="3">SUM(G13,G14,G15,G25,G32)</f>
        <v>1363182.76</v>
      </c>
      <c r="H34" s="17">
        <f t="shared" si="3"/>
        <v>2353082.2400000002</v>
      </c>
      <c r="I34" s="17">
        <f>SUM(I13,I14,I15,I25,I32)</f>
        <v>3716265</v>
      </c>
      <c r="J34" s="17">
        <f t="shared" si="3"/>
        <v>3702787</v>
      </c>
    </row>
    <row r="35" spans="1:10" ht="14.1" customHeight="1" x14ac:dyDescent="0.3">
      <c r="A35" s="11" t="s">
        <v>7</v>
      </c>
      <c r="B35" s="13"/>
      <c r="C35" s="20"/>
      <c r="D35" s="44"/>
      <c r="E35" s="84"/>
      <c r="F35" s="14"/>
      <c r="G35" s="14"/>
      <c r="H35" s="14"/>
      <c r="I35" s="14"/>
      <c r="J35" s="14"/>
    </row>
    <row r="36" spans="1:10" ht="14.1" customHeight="1" x14ac:dyDescent="0.3">
      <c r="A36" s="11"/>
      <c r="B36" s="548" t="s">
        <v>8</v>
      </c>
      <c r="C36" s="549"/>
      <c r="D36" s="556"/>
      <c r="E36" s="52" t="s">
        <v>122</v>
      </c>
      <c r="F36" s="367">
        <f>SUM(F37:F38)</f>
        <v>187349</v>
      </c>
      <c r="G36" s="367">
        <f t="shared" ref="G36:J36" si="4">SUM(G37:G38)</f>
        <v>88661.5</v>
      </c>
      <c r="H36" s="367">
        <f>SUM(H37:H38)</f>
        <v>71338.5</v>
      </c>
      <c r="I36" s="367">
        <f>SUM(G36:H36)</f>
        <v>160000</v>
      </c>
      <c r="J36" s="367">
        <f t="shared" si="4"/>
        <v>250000</v>
      </c>
    </row>
    <row r="37" spans="1:10" ht="14.1" customHeight="1" x14ac:dyDescent="0.3">
      <c r="A37" s="11"/>
      <c r="B37" s="119"/>
      <c r="C37" s="548" t="s">
        <v>8</v>
      </c>
      <c r="D37" s="556"/>
      <c r="E37" s="52" t="s">
        <v>115</v>
      </c>
      <c r="F37" s="22">
        <v>121405</v>
      </c>
      <c r="G37" s="22">
        <v>64001.5</v>
      </c>
      <c r="H37" s="22">
        <v>15998.5</v>
      </c>
      <c r="I37" s="22">
        <f>SUM(G37:H37)</f>
        <v>80000</v>
      </c>
      <c r="J37" s="161">
        <v>150000</v>
      </c>
    </row>
    <row r="38" spans="1:10" ht="14.1" customHeight="1" x14ac:dyDescent="0.3">
      <c r="A38" s="11"/>
      <c r="B38" s="119"/>
      <c r="C38" s="548" t="s">
        <v>43</v>
      </c>
      <c r="D38" s="556"/>
      <c r="E38" s="52" t="s">
        <v>541</v>
      </c>
      <c r="F38" s="22">
        <v>65944</v>
      </c>
      <c r="G38" s="22">
        <v>24660</v>
      </c>
      <c r="H38" s="22">
        <v>55340</v>
      </c>
      <c r="I38" s="22">
        <f>SUM(G38:H38)</f>
        <v>80000</v>
      </c>
      <c r="J38" s="161">
        <v>100000</v>
      </c>
    </row>
    <row r="39" spans="1:10" ht="14.1" customHeight="1" x14ac:dyDescent="0.3">
      <c r="A39" s="59"/>
      <c r="B39" s="181"/>
      <c r="C39" s="181"/>
      <c r="D39" s="182"/>
      <c r="E39" s="183"/>
      <c r="F39" s="203"/>
      <c r="G39" s="203"/>
      <c r="H39" s="203"/>
      <c r="I39" s="203"/>
      <c r="J39" s="203"/>
    </row>
    <row r="40" spans="1:10" ht="14.1" customHeight="1" x14ac:dyDescent="0.3">
      <c r="A40" s="13"/>
      <c r="B40" s="356"/>
      <c r="C40" s="356"/>
      <c r="D40" s="357"/>
      <c r="E40" s="159"/>
      <c r="F40" s="213"/>
      <c r="G40" s="213"/>
      <c r="H40" s="213"/>
      <c r="I40" s="213"/>
      <c r="J40" s="213"/>
    </row>
    <row r="41" spans="1:10" s="423" customFormat="1" ht="14.1" customHeight="1" x14ac:dyDescent="0.3">
      <c r="A41" s="13"/>
      <c r="B41" s="446"/>
      <c r="C41" s="446"/>
      <c r="D41" s="447"/>
      <c r="E41" s="159"/>
      <c r="F41" s="213"/>
      <c r="G41" s="213"/>
      <c r="H41" s="213"/>
      <c r="I41" s="213"/>
      <c r="J41" s="213"/>
    </row>
    <row r="42" spans="1:10" s="423" customFormat="1" ht="14.1" customHeight="1" x14ac:dyDescent="0.3">
      <c r="A42" s="13"/>
      <c r="B42" s="446"/>
      <c r="C42" s="446"/>
      <c r="D42" s="447"/>
      <c r="E42" s="159"/>
      <c r="F42" s="213"/>
      <c r="G42" s="213"/>
      <c r="H42" s="213"/>
      <c r="I42" s="213"/>
      <c r="J42" s="213"/>
    </row>
    <row r="43" spans="1:10" s="423" customFormat="1" ht="14.1" customHeight="1" x14ac:dyDescent="0.3">
      <c r="A43" s="13"/>
      <c r="B43" s="446"/>
      <c r="C43" s="446"/>
      <c r="D43" s="447"/>
      <c r="E43" s="159"/>
      <c r="F43" s="213"/>
      <c r="G43" s="213"/>
      <c r="H43" s="213"/>
      <c r="I43" s="213"/>
      <c r="J43" s="213"/>
    </row>
    <row r="44" spans="1:10" ht="18" customHeight="1" thickBot="1" x14ac:dyDescent="0.35">
      <c r="A44" s="362" t="s">
        <v>69</v>
      </c>
      <c r="B44" s="363"/>
      <c r="C44" s="363"/>
      <c r="D44" s="364"/>
      <c r="E44" s="159"/>
      <c r="F44" s="213"/>
      <c r="G44" s="213"/>
      <c r="H44" s="213"/>
      <c r="I44" s="213"/>
      <c r="J44" s="196" t="s">
        <v>227</v>
      </c>
    </row>
    <row r="45" spans="1:10" ht="12" customHeight="1" thickBot="1" x14ac:dyDescent="0.35">
      <c r="A45" s="25"/>
      <c r="B45" s="26"/>
      <c r="C45" s="26"/>
      <c r="D45" s="26"/>
      <c r="E45" s="27"/>
      <c r="F45" s="279"/>
      <c r="G45" s="554" t="s">
        <v>20</v>
      </c>
      <c r="H45" s="554"/>
      <c r="I45" s="554"/>
      <c r="J45" s="557" t="s">
        <v>25</v>
      </c>
    </row>
    <row r="46" spans="1:10" ht="12" customHeight="1" x14ac:dyDescent="0.3">
      <c r="A46" s="579" t="s">
        <v>1</v>
      </c>
      <c r="B46" s="580"/>
      <c r="C46" s="580"/>
      <c r="D46" s="576"/>
      <c r="E46" s="620" t="s">
        <v>17</v>
      </c>
      <c r="F46" s="280" t="s">
        <v>18</v>
      </c>
      <c r="G46" s="577" t="s">
        <v>19</v>
      </c>
      <c r="H46" s="577" t="s">
        <v>24</v>
      </c>
      <c r="I46" s="577" t="s">
        <v>23</v>
      </c>
      <c r="J46" s="558"/>
    </row>
    <row r="47" spans="1:10" ht="12" customHeight="1" thickBot="1" x14ac:dyDescent="0.35">
      <c r="A47" s="623"/>
      <c r="B47" s="624"/>
      <c r="C47" s="624"/>
      <c r="D47" s="625"/>
      <c r="E47" s="621"/>
      <c r="F47" s="292" t="s">
        <v>19</v>
      </c>
      <c r="G47" s="622"/>
      <c r="H47" s="622"/>
      <c r="I47" s="622"/>
      <c r="J47" s="292" t="s">
        <v>26</v>
      </c>
    </row>
    <row r="48" spans="1:10" ht="12" customHeight="1" x14ac:dyDescent="0.3">
      <c r="A48" s="617"/>
      <c r="B48" s="618"/>
      <c r="C48" s="618"/>
      <c r="D48" s="619"/>
      <c r="E48" s="290"/>
      <c r="F48" s="290"/>
      <c r="G48" s="290"/>
      <c r="H48" s="290"/>
      <c r="I48" s="290"/>
      <c r="J48" s="290"/>
    </row>
    <row r="49" spans="1:10" ht="11.1" customHeight="1" x14ac:dyDescent="0.3">
      <c r="A49" s="11"/>
      <c r="B49" s="548" t="s">
        <v>9</v>
      </c>
      <c r="C49" s="549"/>
      <c r="D49" s="556"/>
      <c r="E49" s="52" t="s">
        <v>123</v>
      </c>
      <c r="F49" s="367">
        <f>SUM(F50)</f>
        <v>201979</v>
      </c>
      <c r="G49" s="367">
        <f>SUM(G50)</f>
        <v>159518.1</v>
      </c>
      <c r="H49" s="367">
        <f>SUM(H50)</f>
        <v>10481.9</v>
      </c>
      <c r="I49" s="367">
        <f t="shared" ref="I49:I59" si="5">SUM(G49:H49)</f>
        <v>170000</v>
      </c>
      <c r="J49" s="367">
        <f t="shared" ref="J49" si="6">SUM(J50)</f>
        <v>200000</v>
      </c>
    </row>
    <row r="50" spans="1:10" ht="11.1" customHeight="1" x14ac:dyDescent="0.3">
      <c r="A50" s="11"/>
      <c r="B50" s="119"/>
      <c r="C50" s="548" t="s">
        <v>50</v>
      </c>
      <c r="D50" s="556"/>
      <c r="E50" s="52" t="s">
        <v>116</v>
      </c>
      <c r="F50" s="22">
        <v>201979</v>
      </c>
      <c r="G50" s="22">
        <v>159518.1</v>
      </c>
      <c r="H50" s="22">
        <v>10481.9</v>
      </c>
      <c r="I50" s="22">
        <f>SUM(G50:H50)</f>
        <v>170000</v>
      </c>
      <c r="J50" s="161">
        <v>200000</v>
      </c>
    </row>
    <row r="51" spans="1:10" ht="11.1" customHeight="1" x14ac:dyDescent="0.3">
      <c r="A51" s="11"/>
      <c r="B51" s="548" t="s">
        <v>10</v>
      </c>
      <c r="C51" s="549"/>
      <c r="D51" s="556"/>
      <c r="E51" s="52" t="s">
        <v>124</v>
      </c>
      <c r="F51" s="367">
        <f>SUM(F52:F55)</f>
        <v>209632.55</v>
      </c>
      <c r="G51" s="367">
        <f>SUM(G52:G55)</f>
        <v>162365.17000000001</v>
      </c>
      <c r="H51" s="367">
        <f>SUM(H52:H55)</f>
        <v>137634.82999999999</v>
      </c>
      <c r="I51" s="367">
        <f t="shared" si="5"/>
        <v>300000</v>
      </c>
      <c r="J51" s="367">
        <f t="shared" ref="J51" si="7">SUM(J52:J55)</f>
        <v>300000</v>
      </c>
    </row>
    <row r="52" spans="1:10" ht="11.1" customHeight="1" x14ac:dyDescent="0.3">
      <c r="A52" s="11"/>
      <c r="B52" s="119"/>
      <c r="C52" s="548" t="s">
        <v>35</v>
      </c>
      <c r="D52" s="556"/>
      <c r="E52" s="52" t="s">
        <v>117</v>
      </c>
      <c r="F52" s="22">
        <v>62931.75</v>
      </c>
      <c r="G52" s="22">
        <v>56726.91</v>
      </c>
      <c r="H52" s="22">
        <v>43273.09</v>
      </c>
      <c r="I52" s="22">
        <f>SUM(G52:H52)</f>
        <v>100000</v>
      </c>
      <c r="J52" s="161">
        <v>100000</v>
      </c>
    </row>
    <row r="53" spans="1:10" ht="11.1" customHeight="1" x14ac:dyDescent="0.3">
      <c r="A53" s="11"/>
      <c r="B53" s="119"/>
      <c r="C53" s="548" t="s">
        <v>191</v>
      </c>
      <c r="D53" s="556"/>
      <c r="E53" s="52" t="s">
        <v>193</v>
      </c>
      <c r="F53" s="22">
        <v>21450</v>
      </c>
      <c r="G53" s="22">
        <v>47410</v>
      </c>
      <c r="H53" s="22">
        <v>2590</v>
      </c>
      <c r="I53" s="22">
        <f>SUM(G53:H53)</f>
        <v>50000</v>
      </c>
      <c r="J53" s="161">
        <v>50000</v>
      </c>
    </row>
    <row r="54" spans="1:10" ht="11.1" customHeight="1" x14ac:dyDescent="0.3">
      <c r="A54" s="11"/>
      <c r="B54" s="164"/>
      <c r="C54" s="164" t="s">
        <v>219</v>
      </c>
      <c r="D54" s="163"/>
      <c r="E54" s="52" t="s">
        <v>303</v>
      </c>
      <c r="F54" s="22">
        <v>34210</v>
      </c>
      <c r="G54" s="22">
        <v>0</v>
      </c>
      <c r="H54" s="22">
        <v>50000</v>
      </c>
      <c r="I54" s="22">
        <f>SUM(G54:H54)</f>
        <v>50000</v>
      </c>
      <c r="J54" s="161">
        <v>50000</v>
      </c>
    </row>
    <row r="55" spans="1:10" ht="11.1" customHeight="1" x14ac:dyDescent="0.3">
      <c r="A55" s="11"/>
      <c r="B55" s="119"/>
      <c r="C55" s="565" t="s">
        <v>192</v>
      </c>
      <c r="D55" s="556"/>
      <c r="E55" s="52" t="s">
        <v>118</v>
      </c>
      <c r="F55" s="22">
        <v>91040.8</v>
      </c>
      <c r="G55" s="22">
        <v>58228.26</v>
      </c>
      <c r="H55" s="22">
        <v>41771.74</v>
      </c>
      <c r="I55" s="22">
        <f>SUM(G55:H55)</f>
        <v>100000</v>
      </c>
      <c r="J55" s="161">
        <v>100000</v>
      </c>
    </row>
    <row r="56" spans="1:10" ht="11.1" customHeight="1" x14ac:dyDescent="0.3">
      <c r="A56" s="11"/>
      <c r="B56" s="548" t="s">
        <v>73</v>
      </c>
      <c r="C56" s="549"/>
      <c r="D56" s="556"/>
      <c r="E56" s="52" t="s">
        <v>126</v>
      </c>
      <c r="F56" s="367">
        <f>SUM(F57:F58)</f>
        <v>57963.94</v>
      </c>
      <c r="G56" s="367">
        <f>SUM(G57:G58)</f>
        <v>29073.91</v>
      </c>
      <c r="H56" s="367">
        <f>SUM(H57:H58)</f>
        <v>25926.1</v>
      </c>
      <c r="I56" s="367">
        <f t="shared" si="5"/>
        <v>55000.009999999995</v>
      </c>
      <c r="J56" s="367">
        <f>SUM(J57:J58)</f>
        <v>55000</v>
      </c>
    </row>
    <row r="57" spans="1:10" ht="11.1" customHeight="1" x14ac:dyDescent="0.3">
      <c r="A57" s="11"/>
      <c r="B57" s="119"/>
      <c r="C57" s="548" t="s">
        <v>42</v>
      </c>
      <c r="D57" s="556"/>
      <c r="E57" s="52" t="s">
        <v>120</v>
      </c>
      <c r="F57" s="22">
        <v>33771.94</v>
      </c>
      <c r="G57" s="22">
        <v>21009.91</v>
      </c>
      <c r="H57" s="22">
        <v>8990.1</v>
      </c>
      <c r="I57" s="22">
        <f>SUM(G57:H57)</f>
        <v>30000.010000000002</v>
      </c>
      <c r="J57" s="161">
        <v>30000</v>
      </c>
    </row>
    <row r="58" spans="1:10" s="222" customFormat="1" ht="11.1" customHeight="1" x14ac:dyDescent="0.3">
      <c r="A58" s="219"/>
      <c r="B58" s="220"/>
      <c r="C58" s="626" t="s">
        <v>113</v>
      </c>
      <c r="D58" s="627"/>
      <c r="E58" s="221" t="s">
        <v>121</v>
      </c>
      <c r="F58" s="161">
        <v>24192</v>
      </c>
      <c r="G58" s="161">
        <v>8064</v>
      </c>
      <c r="H58" s="161">
        <v>16936</v>
      </c>
      <c r="I58" s="161">
        <f>SUM(G58:H58)</f>
        <v>25000</v>
      </c>
      <c r="J58" s="161">
        <v>25000</v>
      </c>
    </row>
    <row r="59" spans="1:10" ht="1.2" customHeight="1" x14ac:dyDescent="0.3">
      <c r="A59" s="11"/>
      <c r="B59" s="565" t="s">
        <v>58</v>
      </c>
      <c r="C59" s="565"/>
      <c r="D59" s="564"/>
      <c r="E59" s="52" t="s">
        <v>164</v>
      </c>
      <c r="F59" s="22">
        <f>SUM(F60)</f>
        <v>0</v>
      </c>
      <c r="G59" s="22">
        <v>0</v>
      </c>
      <c r="H59" s="22">
        <f t="shared" ref="H59:J59" si="8">SUM(H60)</f>
        <v>0</v>
      </c>
      <c r="I59" s="22">
        <f t="shared" si="5"/>
        <v>0</v>
      </c>
      <c r="J59" s="22">
        <f t="shared" si="8"/>
        <v>0</v>
      </c>
    </row>
    <row r="60" spans="1:10" ht="0.6" customHeight="1" x14ac:dyDescent="0.3">
      <c r="A60" s="11"/>
      <c r="B60" s="121"/>
      <c r="C60" s="565" t="s">
        <v>102</v>
      </c>
      <c r="D60" s="564"/>
      <c r="E60" s="52" t="s">
        <v>167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ht="11.1" customHeight="1" x14ac:dyDescent="0.3">
      <c r="A61" s="11"/>
      <c r="B61" s="548" t="s">
        <v>13</v>
      </c>
      <c r="C61" s="548"/>
      <c r="D61" s="564"/>
      <c r="E61" s="52" t="s">
        <v>168</v>
      </c>
      <c r="F61" s="367">
        <f>SUM(F62:F64)</f>
        <v>118965</v>
      </c>
      <c r="G61" s="367">
        <f>SUM(G62:G64)</f>
        <v>32800</v>
      </c>
      <c r="H61" s="367">
        <f>SUM(H62:H64)</f>
        <v>172200</v>
      </c>
      <c r="I61" s="367">
        <f>SUM(G61:H61)</f>
        <v>205000</v>
      </c>
      <c r="J61" s="367">
        <f>SUM(J62:J63)</f>
        <v>200000</v>
      </c>
    </row>
    <row r="62" spans="1:10" ht="10.95" hidden="1" customHeight="1" x14ac:dyDescent="0.3">
      <c r="A62" s="11"/>
      <c r="B62" s="119"/>
      <c r="C62" s="565" t="s">
        <v>194</v>
      </c>
      <c r="D62" s="556"/>
      <c r="E62" s="52" t="s">
        <v>195</v>
      </c>
      <c r="F62" s="22">
        <v>0</v>
      </c>
      <c r="G62" s="22"/>
      <c r="H62" s="22"/>
      <c r="I62" s="22"/>
      <c r="J62" s="22"/>
    </row>
    <row r="63" spans="1:10" ht="11.1" customHeight="1" x14ac:dyDescent="0.3">
      <c r="A63" s="11"/>
      <c r="B63" s="119"/>
      <c r="C63" s="121" t="s">
        <v>104</v>
      </c>
      <c r="D63" s="123"/>
      <c r="E63" s="52" t="s">
        <v>170</v>
      </c>
      <c r="F63" s="22">
        <v>118965</v>
      </c>
      <c r="G63" s="22">
        <v>31300</v>
      </c>
      <c r="H63" s="22">
        <v>168700</v>
      </c>
      <c r="I63" s="22">
        <f t="shared" ref="I63:I68" si="9">SUM(G63:H63)</f>
        <v>200000</v>
      </c>
      <c r="J63" s="22">
        <v>200000</v>
      </c>
    </row>
    <row r="64" spans="1:10" ht="11.1" customHeight="1" x14ac:dyDescent="0.3">
      <c r="A64" s="11"/>
      <c r="B64" s="262"/>
      <c r="C64" s="264" t="s">
        <v>317</v>
      </c>
      <c r="D64" s="263"/>
      <c r="E64" s="52"/>
      <c r="F64" s="22">
        <v>0</v>
      </c>
      <c r="G64" s="161">
        <v>1500</v>
      </c>
      <c r="H64" s="161">
        <v>3500</v>
      </c>
      <c r="I64" s="161">
        <f t="shared" si="9"/>
        <v>5000</v>
      </c>
      <c r="J64" s="161">
        <v>0</v>
      </c>
    </row>
    <row r="65" spans="1:10" ht="11.1" customHeight="1" x14ac:dyDescent="0.3">
      <c r="A65" s="11"/>
      <c r="B65" s="548" t="s">
        <v>74</v>
      </c>
      <c r="C65" s="549"/>
      <c r="D65" s="556"/>
      <c r="E65" s="52" t="s">
        <v>171</v>
      </c>
      <c r="F65" s="367">
        <f>SUM(F66)</f>
        <v>45450</v>
      </c>
      <c r="G65" s="367">
        <f>SUM(G66)</f>
        <v>24075</v>
      </c>
      <c r="H65" s="367">
        <f>SUM(H66)</f>
        <v>75925</v>
      </c>
      <c r="I65" s="367">
        <f t="shared" si="9"/>
        <v>100000</v>
      </c>
      <c r="J65" s="367">
        <f t="shared" ref="J65" si="10">SUM(J66)</f>
        <v>100000</v>
      </c>
    </row>
    <row r="66" spans="1:10" ht="11.1" customHeight="1" x14ac:dyDescent="0.3">
      <c r="A66" s="11"/>
      <c r="B66" s="119"/>
      <c r="C66" s="565" t="s">
        <v>197</v>
      </c>
      <c r="D66" s="556"/>
      <c r="E66" s="52" t="s">
        <v>196</v>
      </c>
      <c r="F66" s="22">
        <v>45450</v>
      </c>
      <c r="G66" s="22">
        <v>24075</v>
      </c>
      <c r="H66" s="22">
        <v>75925</v>
      </c>
      <c r="I66" s="22">
        <f t="shared" si="9"/>
        <v>100000</v>
      </c>
      <c r="J66" s="161">
        <v>100000</v>
      </c>
    </row>
    <row r="67" spans="1:10" ht="11.1" customHeight="1" x14ac:dyDescent="0.3">
      <c r="A67" s="11"/>
      <c r="B67" s="548" t="s">
        <v>75</v>
      </c>
      <c r="C67" s="548"/>
      <c r="D67" s="564"/>
      <c r="E67" s="52" t="s">
        <v>174</v>
      </c>
      <c r="F67" s="366">
        <f>SUM(F68:F70)</f>
        <v>280000</v>
      </c>
      <c r="G67" s="366">
        <f>SUM(G68:G70)</f>
        <v>0</v>
      </c>
      <c r="H67" s="366">
        <f>SUM(H68:H68)</f>
        <v>100000</v>
      </c>
      <c r="I67" s="366">
        <f t="shared" si="9"/>
        <v>100000</v>
      </c>
      <c r="J67" s="366">
        <f>SUM(J68:J68)</f>
        <v>105000</v>
      </c>
    </row>
    <row r="68" spans="1:10" ht="11.1" customHeight="1" x14ac:dyDescent="0.3">
      <c r="A68" s="11"/>
      <c r="B68" s="119"/>
      <c r="C68" s="548" t="s">
        <v>75</v>
      </c>
      <c r="D68" s="556"/>
      <c r="E68" s="52" t="s">
        <v>181</v>
      </c>
      <c r="F68" s="22">
        <v>280000</v>
      </c>
      <c r="G68" s="22">
        <v>0</v>
      </c>
      <c r="H68" s="22">
        <v>100000</v>
      </c>
      <c r="I68" s="22">
        <f t="shared" si="9"/>
        <v>100000</v>
      </c>
      <c r="J68" s="22">
        <v>105000</v>
      </c>
    </row>
    <row r="69" spans="1:10" ht="10.95" hidden="1" customHeight="1" x14ac:dyDescent="0.3">
      <c r="A69" s="11"/>
      <c r="B69" s="119"/>
      <c r="C69" s="548" t="s">
        <v>247</v>
      </c>
      <c r="D69" s="564"/>
      <c r="E69" s="52"/>
      <c r="F69" s="22"/>
      <c r="G69" s="22"/>
      <c r="H69" s="22"/>
      <c r="I69" s="22"/>
      <c r="J69" s="22"/>
    </row>
    <row r="70" spans="1:10" ht="10.95" hidden="1" customHeight="1" x14ac:dyDescent="0.3">
      <c r="A70" s="11"/>
      <c r="B70" s="119"/>
      <c r="C70" s="548" t="s">
        <v>248</v>
      </c>
      <c r="D70" s="564"/>
      <c r="E70" s="52"/>
      <c r="F70" s="22"/>
      <c r="G70" s="22"/>
      <c r="H70" s="22"/>
      <c r="I70" s="22"/>
      <c r="J70" s="22"/>
    </row>
    <row r="71" spans="1:10" ht="11.1" customHeight="1" x14ac:dyDescent="0.3">
      <c r="A71" s="38"/>
      <c r="B71" s="569" t="s">
        <v>88</v>
      </c>
      <c r="C71" s="569"/>
      <c r="D71" s="570"/>
      <c r="E71" s="84"/>
      <c r="F71" s="17">
        <f>SUM(F67,F65,F61,F59,F56,F51,F49,F36)</f>
        <v>1101339.49</v>
      </c>
      <c r="G71" s="17">
        <f>SUM(G67,G65,G61,G59,G56,G51,G49,G36)</f>
        <v>496493.68000000005</v>
      </c>
      <c r="H71" s="17">
        <f>SUM(H67,H65,H61,H59,H56,H51,H49,H36)</f>
        <v>593506.32999999996</v>
      </c>
      <c r="I71" s="17">
        <f>SUM(I66,I64,I63,I58,I57,I55,I54,I53,I52,I50,I38,I37,I68)</f>
        <v>1090000.01</v>
      </c>
      <c r="J71" s="17">
        <f>SUM(J67,J65,J61,J59,J56,J51,J49,J36)</f>
        <v>1210000</v>
      </c>
    </row>
    <row r="72" spans="1:10" ht="11.1" customHeight="1" x14ac:dyDescent="0.3">
      <c r="A72" s="571" t="s">
        <v>15</v>
      </c>
      <c r="B72" s="569"/>
      <c r="C72" s="569"/>
      <c r="D72" s="570"/>
      <c r="E72" s="84"/>
      <c r="F72" s="17"/>
      <c r="G72" s="17"/>
      <c r="H72" s="17"/>
      <c r="I72" s="17"/>
      <c r="J72" s="17"/>
    </row>
    <row r="73" spans="1:10" ht="11.1" customHeight="1" x14ac:dyDescent="0.3">
      <c r="A73" s="38"/>
      <c r="B73" s="549" t="s">
        <v>86</v>
      </c>
      <c r="C73" s="549"/>
      <c r="D73" s="556"/>
      <c r="E73" s="52" t="s">
        <v>182</v>
      </c>
      <c r="F73" s="53"/>
      <c r="G73" s="53"/>
      <c r="H73" s="53"/>
      <c r="I73" s="53"/>
      <c r="J73" s="53"/>
    </row>
    <row r="74" spans="1:10" ht="11.1" customHeight="1" x14ac:dyDescent="0.3">
      <c r="A74" s="38"/>
      <c r="B74" s="118"/>
      <c r="C74" s="548" t="s">
        <v>189</v>
      </c>
      <c r="D74" s="556"/>
      <c r="E74" s="52" t="s">
        <v>298</v>
      </c>
      <c r="F74" s="53">
        <v>0</v>
      </c>
      <c r="G74" s="53">
        <f>SUM(G76:G77)</f>
        <v>0</v>
      </c>
      <c r="H74" s="53">
        <v>0</v>
      </c>
      <c r="I74" s="53">
        <v>0</v>
      </c>
      <c r="J74" s="53">
        <v>0</v>
      </c>
    </row>
    <row r="75" spans="1:10" s="423" customFormat="1" ht="11.1" customHeight="1" x14ac:dyDescent="0.3">
      <c r="A75" s="38"/>
      <c r="B75" s="429"/>
      <c r="C75" s="428"/>
      <c r="D75" s="430" t="s">
        <v>454</v>
      </c>
      <c r="E75" s="424" t="s">
        <v>296</v>
      </c>
      <c r="F75" s="53">
        <v>0</v>
      </c>
      <c r="G75" s="53">
        <v>48350</v>
      </c>
      <c r="H75" s="53">
        <v>21650</v>
      </c>
      <c r="I75" s="53">
        <f>SUM(G75:H75)</f>
        <v>70000</v>
      </c>
      <c r="J75" s="53">
        <v>80000</v>
      </c>
    </row>
    <row r="76" spans="1:10" ht="11.1" customHeight="1" x14ac:dyDescent="0.3">
      <c r="A76" s="38"/>
      <c r="B76" s="162"/>
      <c r="C76" s="164"/>
      <c r="D76" s="165" t="s">
        <v>220</v>
      </c>
      <c r="E76" s="52" t="s">
        <v>370</v>
      </c>
      <c r="F76" s="53">
        <v>13900</v>
      </c>
      <c r="G76" s="53">
        <v>0</v>
      </c>
      <c r="H76" s="53">
        <v>0</v>
      </c>
      <c r="I76" s="53">
        <v>0</v>
      </c>
      <c r="J76" s="53">
        <v>0</v>
      </c>
    </row>
    <row r="77" spans="1:10" ht="0.6" customHeight="1" x14ac:dyDescent="0.3">
      <c r="A77" s="38"/>
      <c r="B77" s="118"/>
      <c r="C77" s="33"/>
      <c r="D77" s="131" t="s">
        <v>44</v>
      </c>
      <c r="E77" s="52" t="s">
        <v>301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</row>
    <row r="78" spans="1:10" ht="11.1" customHeight="1" x14ac:dyDescent="0.3">
      <c r="A78" s="38"/>
      <c r="B78" s="118"/>
      <c r="C78" s="567" t="s">
        <v>111</v>
      </c>
      <c r="D78" s="568"/>
      <c r="E78" s="52" t="s">
        <v>183</v>
      </c>
      <c r="F78" s="180"/>
      <c r="G78" s="370">
        <v>0</v>
      </c>
      <c r="H78" s="370">
        <v>0</v>
      </c>
      <c r="I78" s="370">
        <v>0</v>
      </c>
      <c r="J78" s="370">
        <v>0</v>
      </c>
    </row>
    <row r="79" spans="1:10" ht="10.95" customHeight="1" x14ac:dyDescent="0.3">
      <c r="A79" s="38"/>
      <c r="B79" s="162"/>
      <c r="C79" s="164"/>
      <c r="D79" s="165" t="s">
        <v>221</v>
      </c>
      <c r="E79" s="52" t="s">
        <v>297</v>
      </c>
      <c r="F79" s="53">
        <v>77500</v>
      </c>
      <c r="G79" s="53">
        <v>0</v>
      </c>
      <c r="H79" s="53">
        <v>0</v>
      </c>
      <c r="I79" s="53">
        <v>0</v>
      </c>
      <c r="J79" s="53">
        <v>0</v>
      </c>
    </row>
    <row r="80" spans="1:10" ht="10.95" hidden="1" customHeight="1" x14ac:dyDescent="0.3">
      <c r="A80" s="38"/>
      <c r="B80" s="118"/>
      <c r="C80" s="119"/>
      <c r="D80" s="120" t="s">
        <v>200</v>
      </c>
      <c r="E80" s="52" t="s">
        <v>271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</row>
    <row r="81" spans="1:10" ht="10.95" hidden="1" customHeight="1" x14ac:dyDescent="0.3">
      <c r="A81" s="38"/>
      <c r="B81" s="118"/>
      <c r="C81" s="119"/>
      <c r="D81" s="120" t="s">
        <v>40</v>
      </c>
      <c r="E81" s="52" t="s">
        <v>272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</row>
    <row r="82" spans="1:10" ht="10.95" hidden="1" customHeight="1" x14ac:dyDescent="0.3">
      <c r="A82" s="38"/>
      <c r="B82" s="118"/>
      <c r="C82" s="548" t="s">
        <v>201</v>
      </c>
      <c r="D82" s="564"/>
      <c r="E82" s="52" t="s">
        <v>184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0" ht="10.95" hidden="1" customHeight="1" x14ac:dyDescent="0.3">
      <c r="A83" s="38"/>
      <c r="B83" s="118"/>
      <c r="C83" s="548" t="s">
        <v>112</v>
      </c>
      <c r="D83" s="556"/>
      <c r="E83" s="52" t="s">
        <v>185</v>
      </c>
      <c r="F83" s="53">
        <v>0</v>
      </c>
      <c r="G83" s="53">
        <f>SUM(G77:G77)</f>
        <v>0</v>
      </c>
      <c r="H83" s="53">
        <v>0</v>
      </c>
      <c r="I83" s="53">
        <f>SUM(G83:H83)</f>
        <v>0</v>
      </c>
      <c r="J83" s="53">
        <v>0</v>
      </c>
    </row>
    <row r="84" spans="1:10" ht="11.1" customHeight="1" x14ac:dyDescent="0.3">
      <c r="A84" s="38"/>
      <c r="B84" s="569" t="s">
        <v>89</v>
      </c>
      <c r="C84" s="569"/>
      <c r="D84" s="570"/>
      <c r="E84" s="84"/>
      <c r="F84" s="37">
        <f>SUM(F74,F78,F82,F83)</f>
        <v>0</v>
      </c>
      <c r="G84" s="37" t="s">
        <v>54</v>
      </c>
      <c r="H84" s="37">
        <f>SUM(H74:H83)</f>
        <v>21650</v>
      </c>
      <c r="I84" s="37">
        <f>SUM(G84:H84)</f>
        <v>21650</v>
      </c>
      <c r="J84" s="37">
        <f>SUM(J74:J83)</f>
        <v>80000</v>
      </c>
    </row>
    <row r="85" spans="1:10" ht="12.75" customHeight="1" thickBot="1" x14ac:dyDescent="0.35">
      <c r="A85" s="584" t="s">
        <v>16</v>
      </c>
      <c r="B85" s="585"/>
      <c r="C85" s="585"/>
      <c r="D85" s="586"/>
      <c r="E85" s="30"/>
      <c r="F85" s="204">
        <f>SUM(F84,F71,F34)</f>
        <v>4518128.21</v>
      </c>
      <c r="G85" s="204">
        <f>SUM(G84,G71,G34)</f>
        <v>1859676.44</v>
      </c>
      <c r="H85" s="204">
        <f>SUM(H84,H71,H34)</f>
        <v>2968238.5700000003</v>
      </c>
      <c r="I85" s="204">
        <f>SUM(I84,I71,I34)</f>
        <v>4827915.01</v>
      </c>
      <c r="J85" s="204">
        <f>SUM(J84,J71,J34)</f>
        <v>4992787</v>
      </c>
    </row>
    <row r="86" spans="1:10" ht="11.1" customHeight="1" thickTop="1" x14ac:dyDescent="0.3">
      <c r="A86" s="76"/>
      <c r="B86" s="76"/>
      <c r="C86" s="76"/>
      <c r="D86" s="76"/>
      <c r="E86" s="83"/>
      <c r="F86" s="56"/>
      <c r="G86" s="56"/>
      <c r="H86" s="56"/>
      <c r="I86" s="56"/>
      <c r="J86" s="56"/>
    </row>
    <row r="87" spans="1:10" s="334" customFormat="1" ht="11.1" customHeight="1" x14ac:dyDescent="0.3">
      <c r="E87" s="337"/>
      <c r="F87" s="336"/>
      <c r="G87" s="336"/>
      <c r="H87" s="336"/>
      <c r="I87" s="336"/>
      <c r="J87" s="336"/>
    </row>
    <row r="88" spans="1:10" s="334" customFormat="1" ht="14.1" customHeight="1" x14ac:dyDescent="0.3">
      <c r="A88" s="31" t="s">
        <v>28</v>
      </c>
      <c r="B88" s="31"/>
      <c r="C88" s="31"/>
      <c r="D88" s="31"/>
      <c r="E88" s="24" t="s">
        <v>30</v>
      </c>
      <c r="F88" s="48"/>
      <c r="G88" s="48"/>
      <c r="H88" s="40" t="s">
        <v>31</v>
      </c>
      <c r="I88" s="48"/>
      <c r="J88" s="48"/>
    </row>
    <row r="89" spans="1:10" s="334" customFormat="1" ht="14.1" customHeight="1" x14ac:dyDescent="0.3">
      <c r="A89" s="31"/>
      <c r="B89" s="31"/>
      <c r="C89" s="31"/>
      <c r="D89" s="31"/>
      <c r="E89" s="394"/>
      <c r="F89" s="48"/>
      <c r="G89" s="48"/>
      <c r="H89" s="48"/>
      <c r="I89" s="48"/>
      <c r="J89" s="48"/>
    </row>
    <row r="90" spans="1:10" s="334" customFormat="1" ht="14.1" customHeight="1" x14ac:dyDescent="0.3">
      <c r="A90" s="31"/>
      <c r="B90" s="360"/>
      <c r="C90" s="360" t="s">
        <v>412</v>
      </c>
      <c r="D90" s="360"/>
      <c r="E90" s="360"/>
      <c r="F90" s="360" t="s">
        <v>32</v>
      </c>
      <c r="G90" s="360"/>
      <c r="H90" s="361"/>
      <c r="I90" s="360" t="s">
        <v>33</v>
      </c>
      <c r="J90" s="361"/>
    </row>
    <row r="91" spans="1:10" s="334" customFormat="1" ht="14.1" customHeight="1" x14ac:dyDescent="0.3">
      <c r="A91" s="31"/>
      <c r="B91" s="31"/>
      <c r="C91" s="223" t="s">
        <v>29</v>
      </c>
      <c r="D91" s="31"/>
      <c r="E91" s="394"/>
      <c r="F91" s="223" t="s">
        <v>260</v>
      </c>
      <c r="G91" s="31"/>
      <c r="H91" s="48"/>
      <c r="I91" s="223" t="s">
        <v>308</v>
      </c>
      <c r="J91" s="48"/>
    </row>
    <row r="92" spans="1:10" s="334" customFormat="1" ht="14.1" customHeight="1" x14ac:dyDescent="0.3"/>
  </sheetData>
  <mergeCells count="55">
    <mergeCell ref="G45:I45"/>
    <mergeCell ref="J45:J46"/>
    <mergeCell ref="E46:E47"/>
    <mergeCell ref="I46:I47"/>
    <mergeCell ref="G46:G47"/>
    <mergeCell ref="H46:H47"/>
    <mergeCell ref="A72:D72"/>
    <mergeCell ref="B73:D73"/>
    <mergeCell ref="B84:D84"/>
    <mergeCell ref="A85:D85"/>
    <mergeCell ref="B56:D56"/>
    <mergeCell ref="C62:D62"/>
    <mergeCell ref="C66:D66"/>
    <mergeCell ref="B59:D59"/>
    <mergeCell ref="C68:D68"/>
    <mergeCell ref="C74:D74"/>
    <mergeCell ref="C78:D78"/>
    <mergeCell ref="C82:D82"/>
    <mergeCell ref="C83:D83"/>
    <mergeCell ref="B61:D61"/>
    <mergeCell ref="B65:D65"/>
    <mergeCell ref="B67:D67"/>
    <mergeCell ref="B51:D51"/>
    <mergeCell ref="B12:D12"/>
    <mergeCell ref="C13:D13"/>
    <mergeCell ref="B14:D14"/>
    <mergeCell ref="C15:D15"/>
    <mergeCell ref="B34:D34"/>
    <mergeCell ref="A4:J4"/>
    <mergeCell ref="A5:J5"/>
    <mergeCell ref="G7:I7"/>
    <mergeCell ref="J7:J8"/>
    <mergeCell ref="E8:E9"/>
    <mergeCell ref="I8:I9"/>
    <mergeCell ref="A8:D9"/>
    <mergeCell ref="A10:D10"/>
    <mergeCell ref="A11:D11"/>
    <mergeCell ref="C37:D37"/>
    <mergeCell ref="C38:D38"/>
    <mergeCell ref="C50:D50"/>
    <mergeCell ref="C23:D23"/>
    <mergeCell ref="C32:D32"/>
    <mergeCell ref="B36:D36"/>
    <mergeCell ref="B49:D49"/>
    <mergeCell ref="A48:D48"/>
    <mergeCell ref="A46:D47"/>
    <mergeCell ref="B71:D71"/>
    <mergeCell ref="C60:D60"/>
    <mergeCell ref="C69:D69"/>
    <mergeCell ref="C70:D70"/>
    <mergeCell ref="C52:D52"/>
    <mergeCell ref="C53:D53"/>
    <mergeCell ref="C55:D55"/>
    <mergeCell ref="C58:D58"/>
    <mergeCell ref="C57:D57"/>
  </mergeCells>
  <pageMargins left="2.14" right="0.39370078740157483" top="0.35433070866141736" bottom="0.15748031496062992" header="0" footer="0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7"/>
  <dimension ref="A1:P79"/>
  <sheetViews>
    <sheetView workbookViewId="0">
      <selection activeCell="G3" sqref="G3"/>
    </sheetView>
  </sheetViews>
  <sheetFormatPr defaultColWidth="9.109375" defaultRowHeight="14.1" customHeight="1" x14ac:dyDescent="0.3"/>
  <cols>
    <col min="1" max="1" width="3.33203125" style="39" customWidth="1"/>
    <col min="2" max="2" width="2.5546875" style="39" customWidth="1"/>
    <col min="3" max="3" width="3.5546875" style="39" customWidth="1"/>
    <col min="4" max="4" width="40.5546875" style="39" customWidth="1"/>
    <col min="5" max="5" width="16.5546875" style="39" customWidth="1"/>
    <col min="6" max="6" width="16.44140625" style="39" customWidth="1"/>
    <col min="7" max="7" width="15.44140625" style="39" customWidth="1"/>
    <col min="8" max="8" width="15.109375" style="39" customWidth="1"/>
    <col min="9" max="9" width="16" style="39" customWidth="1"/>
    <col min="10" max="10" width="15.6640625" style="39" customWidth="1"/>
    <col min="11" max="16384" width="9.109375" style="39"/>
  </cols>
  <sheetData>
    <row r="1" spans="1:10" s="334" customFormat="1" ht="14.1" customHeight="1" x14ac:dyDescent="0.3">
      <c r="J1" s="342" t="s">
        <v>228</v>
      </c>
    </row>
    <row r="2" spans="1:10" s="334" customFormat="1" ht="14.1" customHeight="1" x14ac:dyDescent="0.3">
      <c r="A2" s="334" t="s">
        <v>0</v>
      </c>
      <c r="J2" s="344" t="s">
        <v>27</v>
      </c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47" t="s">
        <v>399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4.1" customHeight="1" x14ac:dyDescent="0.3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</row>
    <row r="6" spans="1:10" ht="17.25" customHeight="1" thickBot="1" x14ac:dyDescent="0.35">
      <c r="A6" s="615" t="s">
        <v>45</v>
      </c>
      <c r="B6" s="615"/>
      <c r="C6" s="615"/>
      <c r="D6" s="615"/>
      <c r="G6" t="s">
        <v>54</v>
      </c>
    </row>
    <row r="7" spans="1:10" ht="14.1" customHeight="1" thickBot="1" x14ac:dyDescent="0.35">
      <c r="A7" s="25"/>
      <c r="B7" s="26"/>
      <c r="C7" s="26"/>
      <c r="D7" s="26"/>
      <c r="E7" s="27"/>
      <c r="F7" s="279"/>
      <c r="G7" s="554" t="s">
        <v>20</v>
      </c>
      <c r="H7" s="554"/>
      <c r="I7" s="554"/>
      <c r="J7" s="557" t="s">
        <v>25</v>
      </c>
    </row>
    <row r="8" spans="1:10" ht="14.1" customHeight="1" x14ac:dyDescent="0.3">
      <c r="A8" s="579" t="s">
        <v>1</v>
      </c>
      <c r="B8" s="580"/>
      <c r="C8" s="580"/>
      <c r="D8" s="576"/>
      <c r="E8" s="620" t="s">
        <v>17</v>
      </c>
      <c r="F8" s="280" t="s">
        <v>18</v>
      </c>
      <c r="G8" s="577" t="s">
        <v>19</v>
      </c>
      <c r="H8" s="577" t="s">
        <v>24</v>
      </c>
      <c r="I8" s="577" t="s">
        <v>23</v>
      </c>
      <c r="J8" s="558"/>
    </row>
    <row r="9" spans="1:10" ht="14.1" customHeight="1" thickBot="1" x14ac:dyDescent="0.35">
      <c r="A9" s="623"/>
      <c r="B9" s="624"/>
      <c r="C9" s="624"/>
      <c r="D9" s="625"/>
      <c r="E9" s="621"/>
      <c r="F9" s="292" t="s">
        <v>19</v>
      </c>
      <c r="G9" s="622"/>
      <c r="H9" s="622"/>
      <c r="I9" s="622"/>
      <c r="J9" s="292" t="s">
        <v>26</v>
      </c>
    </row>
    <row r="10" spans="1:10" ht="14.1" customHeight="1" x14ac:dyDescent="0.3">
      <c r="A10" s="617"/>
      <c r="B10" s="618"/>
      <c r="C10" s="618"/>
      <c r="D10" s="619"/>
      <c r="E10" s="290"/>
      <c r="F10" s="290"/>
      <c r="G10" s="290"/>
      <c r="H10" s="290"/>
      <c r="I10" s="290"/>
      <c r="J10" s="290"/>
    </row>
    <row r="11" spans="1:10" ht="14.1" customHeight="1" x14ac:dyDescent="0.3">
      <c r="A11" s="571" t="s">
        <v>62</v>
      </c>
      <c r="B11" s="569"/>
      <c r="C11" s="569"/>
      <c r="D11" s="570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49" t="s">
        <v>2</v>
      </c>
      <c r="C12" s="549"/>
      <c r="D12" s="556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49" t="s">
        <v>3</v>
      </c>
      <c r="D13" s="556"/>
      <c r="E13" s="124" t="s">
        <v>78</v>
      </c>
      <c r="F13" s="22">
        <v>1312692</v>
      </c>
      <c r="G13" s="22">
        <v>720252</v>
      </c>
      <c r="H13" s="22">
        <v>720252</v>
      </c>
      <c r="I13" s="22">
        <f t="shared" ref="I13:I28" si="0">SUM(G13:H13)</f>
        <v>1440504</v>
      </c>
      <c r="J13" s="22">
        <v>1416804</v>
      </c>
    </row>
    <row r="14" spans="1:10" ht="14.1" customHeight="1" x14ac:dyDescent="0.3">
      <c r="A14" s="32"/>
      <c r="B14" s="549" t="s">
        <v>4</v>
      </c>
      <c r="C14" s="549"/>
      <c r="D14" s="556"/>
      <c r="E14" s="52" t="s">
        <v>161</v>
      </c>
      <c r="F14" s="367">
        <f>SUM(F16:F23)</f>
        <v>393778</v>
      </c>
      <c r="G14" s="367">
        <f t="shared" ref="G14:J14" si="1">SUM(G16:G23)</f>
        <v>211542</v>
      </c>
      <c r="H14" s="367">
        <f t="shared" si="1"/>
        <v>207542</v>
      </c>
      <c r="I14" s="367">
        <f t="shared" si="0"/>
        <v>419084</v>
      </c>
      <c r="J14" s="367">
        <f t="shared" si="1"/>
        <v>420134</v>
      </c>
    </row>
    <row r="15" spans="1:10" ht="14.1" customHeight="1" x14ac:dyDescent="0.3">
      <c r="A15" s="32"/>
      <c r="B15" s="31"/>
      <c r="C15" s="549" t="s">
        <v>5</v>
      </c>
      <c r="D15" s="556"/>
      <c r="E15" s="124" t="s">
        <v>79</v>
      </c>
      <c r="F15" s="22">
        <v>96000</v>
      </c>
      <c r="G15" s="22">
        <v>48000</v>
      </c>
      <c r="H15" s="22">
        <v>48000</v>
      </c>
      <c r="I15" s="22">
        <f t="shared" si="0"/>
        <v>96000</v>
      </c>
      <c r="J15" s="22">
        <v>96000</v>
      </c>
    </row>
    <row r="16" spans="1:10" ht="14.1" customHeight="1" x14ac:dyDescent="0.3">
      <c r="A16" s="32"/>
      <c r="B16" s="31"/>
      <c r="C16" s="549" t="s">
        <v>130</v>
      </c>
      <c r="D16" s="556"/>
      <c r="E16" s="239" t="s">
        <v>145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4.1" customHeight="1" x14ac:dyDescent="0.3">
      <c r="A17" s="32"/>
      <c r="B17" s="31"/>
      <c r="C17" s="549" t="s">
        <v>131</v>
      </c>
      <c r="D17" s="556"/>
      <c r="E17" s="239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67500</v>
      </c>
    </row>
    <row r="18" spans="1:10" ht="14.1" customHeight="1" x14ac:dyDescent="0.3">
      <c r="A18" s="32"/>
      <c r="B18" s="31"/>
      <c r="C18" s="549" t="s">
        <v>132</v>
      </c>
      <c r="D18" s="556"/>
      <c r="E18" s="239" t="s">
        <v>147</v>
      </c>
      <c r="F18" s="22">
        <v>20000</v>
      </c>
      <c r="G18" s="22">
        <v>24000</v>
      </c>
      <c r="H18" s="22">
        <v>0</v>
      </c>
      <c r="I18" s="22">
        <f t="shared" si="0"/>
        <v>24000</v>
      </c>
      <c r="J18" s="22">
        <v>24000</v>
      </c>
    </row>
    <row r="19" spans="1:10" ht="14.1" customHeight="1" x14ac:dyDescent="0.3">
      <c r="A19" s="32"/>
      <c r="B19" s="31"/>
      <c r="C19" s="549" t="s">
        <v>135</v>
      </c>
      <c r="D19" s="55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549" t="s">
        <v>139</v>
      </c>
      <c r="D20" s="556"/>
      <c r="E20" s="239" t="s">
        <v>152</v>
      </c>
      <c r="F20" s="22">
        <v>0</v>
      </c>
      <c r="G20" s="22">
        <v>0</v>
      </c>
      <c r="H20" s="22">
        <v>0</v>
      </c>
      <c r="I20" s="22">
        <f t="shared" si="0"/>
        <v>0</v>
      </c>
      <c r="J20" s="22">
        <v>5000</v>
      </c>
    </row>
    <row r="21" spans="1:10" ht="14.1" customHeight="1" x14ac:dyDescent="0.3">
      <c r="A21" s="32"/>
      <c r="B21" s="31"/>
      <c r="C21" s="549" t="s">
        <v>138</v>
      </c>
      <c r="D21" s="556"/>
      <c r="E21" s="239" t="s">
        <v>154</v>
      </c>
      <c r="F21" s="22">
        <v>109389</v>
      </c>
      <c r="G21" s="22">
        <v>0</v>
      </c>
      <c r="H21" s="22">
        <v>120042</v>
      </c>
      <c r="I21" s="22">
        <f t="shared" si="0"/>
        <v>120042</v>
      </c>
      <c r="J21" s="22">
        <v>118067</v>
      </c>
    </row>
    <row r="22" spans="1:10" ht="14.1" customHeight="1" x14ac:dyDescent="0.3">
      <c r="A22" s="32"/>
      <c r="B22" s="31"/>
      <c r="C22" s="549" t="s">
        <v>237</v>
      </c>
      <c r="D22" s="556"/>
      <c r="E22" s="239" t="s">
        <v>154</v>
      </c>
      <c r="F22" s="22">
        <v>109389</v>
      </c>
      <c r="G22" s="22">
        <v>120042</v>
      </c>
      <c r="H22" s="22">
        <v>0</v>
      </c>
      <c r="I22" s="22">
        <f t="shared" si="0"/>
        <v>120042</v>
      </c>
      <c r="J22" s="22">
        <v>118067</v>
      </c>
    </row>
    <row r="23" spans="1:10" ht="14.1" customHeight="1" x14ac:dyDescent="0.3">
      <c r="A23" s="32"/>
      <c r="B23" s="31"/>
      <c r="C23" s="549" t="s">
        <v>140</v>
      </c>
      <c r="D23" s="556"/>
      <c r="E23" s="239" t="s">
        <v>155</v>
      </c>
      <c r="F23" s="22">
        <v>20000</v>
      </c>
      <c r="G23" s="22">
        <v>0</v>
      </c>
      <c r="H23" s="22">
        <v>20000</v>
      </c>
      <c r="I23" s="22">
        <f t="shared" si="0"/>
        <v>20000</v>
      </c>
      <c r="J23" s="22">
        <v>20000</v>
      </c>
    </row>
    <row r="24" spans="1:10" ht="14.1" customHeight="1" x14ac:dyDescent="0.3">
      <c r="A24" s="32"/>
      <c r="B24" s="33" t="s">
        <v>60</v>
      </c>
      <c r="C24" s="33"/>
      <c r="D24" s="34"/>
      <c r="E24" s="52" t="s">
        <v>156</v>
      </c>
      <c r="F24" s="367">
        <f>SUM(F25:F28)</f>
        <v>181918.72</v>
      </c>
      <c r="G24" s="367">
        <f t="shared" ref="G24:J24" si="2">SUM(G25:G28)</f>
        <v>98865.4</v>
      </c>
      <c r="H24" s="367">
        <f t="shared" si="2"/>
        <v>107787.6</v>
      </c>
      <c r="I24" s="367">
        <f t="shared" si="0"/>
        <v>206653</v>
      </c>
      <c r="J24" s="367">
        <f t="shared" si="2"/>
        <v>196340</v>
      </c>
    </row>
    <row r="25" spans="1:10" ht="14.1" customHeight="1" x14ac:dyDescent="0.3">
      <c r="A25" s="32"/>
      <c r="B25" s="31"/>
      <c r="C25" s="81" t="s">
        <v>141</v>
      </c>
      <c r="D25" s="79"/>
      <c r="E25" s="52" t="s">
        <v>157</v>
      </c>
      <c r="F25" s="22">
        <v>157523.04</v>
      </c>
      <c r="G25" s="22">
        <v>86430</v>
      </c>
      <c r="H25" s="22">
        <v>86432</v>
      </c>
      <c r="I25" s="14">
        <f t="shared" si="0"/>
        <v>172862</v>
      </c>
      <c r="J25" s="14">
        <v>170019</v>
      </c>
    </row>
    <row r="26" spans="1:10" ht="14.1" customHeight="1" x14ac:dyDescent="0.3">
      <c r="A26" s="32"/>
      <c r="B26" s="31"/>
      <c r="C26" s="81" t="s">
        <v>142</v>
      </c>
      <c r="D26" s="79"/>
      <c r="E26" s="52" t="s">
        <v>158</v>
      </c>
      <c r="F26" s="22">
        <v>4800</v>
      </c>
      <c r="G26" s="22">
        <v>2400</v>
      </c>
      <c r="H26" s="22">
        <v>2400</v>
      </c>
      <c r="I26" s="14">
        <f t="shared" si="0"/>
        <v>4800</v>
      </c>
      <c r="J26" s="14">
        <v>4800</v>
      </c>
    </row>
    <row r="27" spans="1:10" ht="14.1" customHeight="1" x14ac:dyDescent="0.3">
      <c r="A27" s="32"/>
      <c r="B27" s="31"/>
      <c r="C27" s="81" t="s">
        <v>143</v>
      </c>
      <c r="D27" s="79"/>
      <c r="E27" s="52" t="s">
        <v>162</v>
      </c>
      <c r="F27" s="22">
        <v>14795.68</v>
      </c>
      <c r="G27" s="22">
        <v>7635.4</v>
      </c>
      <c r="H27" s="22">
        <v>16555.599999999999</v>
      </c>
      <c r="I27" s="14">
        <f t="shared" si="0"/>
        <v>24191</v>
      </c>
      <c r="J27" s="14">
        <v>16721</v>
      </c>
    </row>
    <row r="28" spans="1:10" ht="14.1" customHeight="1" x14ac:dyDescent="0.3">
      <c r="A28" s="32"/>
      <c r="B28" s="31"/>
      <c r="C28" s="81" t="s">
        <v>144</v>
      </c>
      <c r="D28" s="79"/>
      <c r="E28" s="52" t="s">
        <v>159</v>
      </c>
      <c r="F28" s="22">
        <v>4800</v>
      </c>
      <c r="G28" s="22">
        <v>2400</v>
      </c>
      <c r="H28" s="22">
        <v>2400</v>
      </c>
      <c r="I28" s="14">
        <f t="shared" si="0"/>
        <v>4800</v>
      </c>
      <c r="J28" s="14">
        <v>4800</v>
      </c>
    </row>
    <row r="29" spans="1:10" ht="14.1" customHeight="1" x14ac:dyDescent="0.3">
      <c r="A29" s="32"/>
      <c r="B29" s="122" t="s">
        <v>6</v>
      </c>
      <c r="C29" s="123"/>
      <c r="E29" s="52" t="s">
        <v>163</v>
      </c>
      <c r="F29" s="14"/>
      <c r="G29" s="14"/>
      <c r="H29" s="14"/>
      <c r="I29" s="14"/>
      <c r="J29" s="14"/>
    </row>
    <row r="30" spans="1:10" ht="14.1" customHeight="1" x14ac:dyDescent="0.3">
      <c r="A30" s="32"/>
      <c r="B30" s="33"/>
      <c r="C30" s="121" t="s">
        <v>6</v>
      </c>
      <c r="D30" s="123"/>
      <c r="E30" s="52" t="s">
        <v>159</v>
      </c>
      <c r="F30" s="161">
        <v>653.28</v>
      </c>
      <c r="G30" s="366">
        <v>0</v>
      </c>
      <c r="H30" s="366">
        <v>0</v>
      </c>
      <c r="I30" s="366">
        <v>0</v>
      </c>
      <c r="J30" s="366">
        <v>0</v>
      </c>
    </row>
    <row r="31" spans="1:10" ht="14.1" customHeight="1" x14ac:dyDescent="0.3">
      <c r="A31" s="32"/>
      <c r="B31" s="33"/>
      <c r="C31" s="565" t="s">
        <v>246</v>
      </c>
      <c r="D31" s="564"/>
      <c r="E31" s="52"/>
      <c r="F31" s="22">
        <v>20000</v>
      </c>
      <c r="G31" s="19">
        <v>0</v>
      </c>
      <c r="H31" s="14">
        <v>20000</v>
      </c>
      <c r="I31" s="22">
        <f>SUM(G31:H31)</f>
        <v>20000</v>
      </c>
      <c r="J31" s="22">
        <v>20000</v>
      </c>
    </row>
    <row r="32" spans="1:10" ht="14.1" customHeight="1" x14ac:dyDescent="0.3">
      <c r="A32" s="32"/>
      <c r="B32" s="33"/>
      <c r="C32" s="260" t="s">
        <v>313</v>
      </c>
      <c r="D32" s="259"/>
      <c r="E32" s="52"/>
      <c r="F32" s="299"/>
      <c r="G32" s="365"/>
      <c r="H32" s="365"/>
      <c r="I32" s="365"/>
      <c r="J32" s="365"/>
    </row>
    <row r="33" spans="1:10" ht="14.1" customHeight="1" x14ac:dyDescent="0.3">
      <c r="A33" s="32"/>
      <c r="B33" s="569" t="s">
        <v>87</v>
      </c>
      <c r="C33" s="569"/>
      <c r="D33" s="570"/>
      <c r="E33" s="84"/>
      <c r="F33" s="17">
        <f>SUM(F13,F14,F15,F24,F30,F31)</f>
        <v>2005042</v>
      </c>
      <c r="G33" s="17">
        <f t="shared" ref="G33:J33" si="3">SUM(G13,G14,G15,G24,G31)</f>
        <v>1078659.3999999999</v>
      </c>
      <c r="H33" s="17">
        <f t="shared" si="3"/>
        <v>1103581.6000000001</v>
      </c>
      <c r="I33" s="17">
        <f>SUM(I13,I14,I15,I24,I31)</f>
        <v>2182241</v>
      </c>
      <c r="J33" s="17">
        <f t="shared" si="3"/>
        <v>2149278</v>
      </c>
    </row>
    <row r="34" spans="1:10" ht="14.1" customHeight="1" x14ac:dyDescent="0.3">
      <c r="A34" s="187"/>
      <c r="B34" s="55"/>
      <c r="C34" s="55"/>
      <c r="D34" s="55"/>
      <c r="E34" s="29"/>
      <c r="F34" s="197" t="s">
        <v>54</v>
      </c>
      <c r="G34" s="197"/>
      <c r="H34" s="197"/>
      <c r="I34" s="197"/>
      <c r="J34" s="197"/>
    </row>
    <row r="35" spans="1:10" ht="14.1" customHeight="1" x14ac:dyDescent="0.3">
      <c r="A35" s="33"/>
      <c r="B35" s="172"/>
      <c r="C35" s="172"/>
      <c r="D35" s="172"/>
      <c r="E35" s="174"/>
      <c r="F35" s="58"/>
      <c r="G35" s="58"/>
      <c r="H35" s="58"/>
      <c r="I35" s="58"/>
      <c r="J35" s="58"/>
    </row>
    <row r="36" spans="1:10" ht="14.1" customHeight="1" x14ac:dyDescent="0.3">
      <c r="A36" s="33"/>
      <c r="B36" s="265"/>
      <c r="C36" s="265"/>
      <c r="D36" s="265"/>
      <c r="E36" s="272"/>
      <c r="F36" s="58"/>
      <c r="G36" s="58" t="s">
        <v>54</v>
      </c>
      <c r="H36" s="58"/>
      <c r="I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  <c r="J37" s="58"/>
    </row>
    <row r="38" spans="1:10" ht="14.1" customHeight="1" x14ac:dyDescent="0.3">
      <c r="A38" s="33"/>
      <c r="B38" s="172"/>
      <c r="C38" s="172"/>
      <c r="D38" s="172"/>
      <c r="E38" s="174"/>
      <c r="F38" s="58"/>
      <c r="G38" s="58"/>
      <c r="H38" s="58"/>
      <c r="I38" s="58"/>
      <c r="J38" s="58"/>
    </row>
    <row r="39" spans="1:10" ht="14.1" customHeight="1" x14ac:dyDescent="0.3">
      <c r="A39" s="33"/>
      <c r="B39" s="265"/>
      <c r="C39" s="265"/>
      <c r="D39" s="265"/>
      <c r="E39" s="272"/>
      <c r="F39" s="58"/>
      <c r="G39" s="58"/>
      <c r="H39" s="58"/>
      <c r="I39" s="58"/>
      <c r="J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ht="19.5" customHeight="1" thickBot="1" x14ac:dyDescent="0.35">
      <c r="A41" s="615" t="s">
        <v>45</v>
      </c>
      <c r="B41" s="615"/>
      <c r="C41" s="615"/>
      <c r="D41" s="615"/>
      <c r="E41" s="272"/>
      <c r="F41" s="58"/>
      <c r="G41" s="58"/>
      <c r="H41" s="58"/>
      <c r="I41" s="58"/>
      <c r="J41" s="202" t="s">
        <v>227</v>
      </c>
    </row>
    <row r="42" spans="1:10" ht="14.1" customHeight="1" thickBot="1" x14ac:dyDescent="0.35">
      <c r="A42" s="25"/>
      <c r="B42" s="26"/>
      <c r="C42" s="26"/>
      <c r="D42" s="26"/>
      <c r="E42" s="27"/>
      <c r="F42" s="279"/>
      <c r="G42" s="554" t="s">
        <v>20</v>
      </c>
      <c r="H42" s="554"/>
      <c r="I42" s="554"/>
      <c r="J42" s="557" t="s">
        <v>25</v>
      </c>
    </row>
    <row r="43" spans="1:10" ht="14.1" customHeight="1" x14ac:dyDescent="0.3">
      <c r="A43" s="579" t="s">
        <v>1</v>
      </c>
      <c r="B43" s="580"/>
      <c r="C43" s="580"/>
      <c r="D43" s="576"/>
      <c r="E43" s="620" t="s">
        <v>17</v>
      </c>
      <c r="F43" s="280" t="s">
        <v>18</v>
      </c>
      <c r="G43" s="577" t="s">
        <v>19</v>
      </c>
      <c r="H43" s="577" t="s">
        <v>24</v>
      </c>
      <c r="I43" s="577" t="s">
        <v>23</v>
      </c>
      <c r="J43" s="558"/>
    </row>
    <row r="44" spans="1:10" ht="14.1" customHeight="1" thickBot="1" x14ac:dyDescent="0.35">
      <c r="A44" s="623"/>
      <c r="B44" s="624"/>
      <c r="C44" s="624"/>
      <c r="D44" s="625"/>
      <c r="E44" s="621"/>
      <c r="F44" s="292" t="s">
        <v>19</v>
      </c>
      <c r="G44" s="622"/>
      <c r="H44" s="622"/>
      <c r="I44" s="622"/>
      <c r="J44" s="292" t="s">
        <v>26</v>
      </c>
    </row>
    <row r="45" spans="1:10" ht="14.1" customHeight="1" x14ac:dyDescent="0.3">
      <c r="A45" s="617"/>
      <c r="B45" s="618"/>
      <c r="C45" s="618"/>
      <c r="D45" s="619"/>
      <c r="E45" s="290"/>
      <c r="F45" s="290"/>
      <c r="G45" s="290"/>
      <c r="H45" s="290"/>
      <c r="I45" s="290"/>
      <c r="J45" s="290"/>
    </row>
    <row r="46" spans="1:10" ht="14.1" customHeight="1" x14ac:dyDescent="0.3">
      <c r="A46" s="11" t="s">
        <v>7</v>
      </c>
      <c r="B46" s="13"/>
      <c r="C46" s="20"/>
      <c r="D46" s="44"/>
      <c r="E46" s="84"/>
      <c r="F46" s="14"/>
      <c r="G46" s="14"/>
      <c r="H46" s="14"/>
      <c r="I46" s="14"/>
      <c r="J46" s="14"/>
    </row>
    <row r="47" spans="1:10" ht="14.1" customHeight="1" x14ac:dyDescent="0.3">
      <c r="A47" s="11"/>
      <c r="B47" s="548" t="s">
        <v>8</v>
      </c>
      <c r="C47" s="549"/>
      <c r="D47" s="556"/>
      <c r="E47" s="52" t="s">
        <v>122</v>
      </c>
      <c r="F47" s="22"/>
      <c r="G47" s="22"/>
      <c r="H47" s="22"/>
      <c r="I47" s="22"/>
      <c r="J47" s="22"/>
    </row>
    <row r="48" spans="1:10" ht="14.1" customHeight="1" x14ac:dyDescent="0.3">
      <c r="A48" s="11"/>
      <c r="B48" s="128"/>
      <c r="C48" s="548" t="s">
        <v>8</v>
      </c>
      <c r="D48" s="556"/>
      <c r="E48" s="52" t="s">
        <v>115</v>
      </c>
      <c r="F48" s="22">
        <v>36275</v>
      </c>
      <c r="G48" s="22">
        <v>14303</v>
      </c>
      <c r="H48" s="22">
        <v>25697</v>
      </c>
      <c r="I48" s="22">
        <f>SUM(G48:H48)</f>
        <v>40000</v>
      </c>
      <c r="J48" s="22">
        <v>100000</v>
      </c>
    </row>
    <row r="49" spans="1:10" ht="14.1" customHeight="1" x14ac:dyDescent="0.3">
      <c r="A49" s="11"/>
      <c r="B49" s="548" t="s">
        <v>9</v>
      </c>
      <c r="C49" s="549"/>
      <c r="D49" s="556"/>
      <c r="E49" s="52" t="s">
        <v>123</v>
      </c>
      <c r="F49" s="22"/>
      <c r="G49" s="22"/>
      <c r="H49" s="22"/>
      <c r="I49" s="22"/>
      <c r="J49" s="22"/>
    </row>
    <row r="50" spans="1:10" ht="14.1" customHeight="1" x14ac:dyDescent="0.3">
      <c r="A50" s="11"/>
      <c r="B50" s="128"/>
      <c r="C50" s="548" t="s">
        <v>50</v>
      </c>
      <c r="D50" s="556"/>
      <c r="E50" s="52" t="s">
        <v>116</v>
      </c>
      <c r="F50" s="22">
        <v>141515</v>
      </c>
      <c r="G50" s="22">
        <v>97417</v>
      </c>
      <c r="H50" s="22">
        <v>22583</v>
      </c>
      <c r="I50" s="22">
        <f>SUM(G50:H50)</f>
        <v>120000</v>
      </c>
      <c r="J50" s="22">
        <v>120000</v>
      </c>
    </row>
    <row r="51" spans="1:10" ht="14.1" customHeight="1" x14ac:dyDescent="0.3">
      <c r="A51" s="11"/>
      <c r="B51" s="548" t="s">
        <v>10</v>
      </c>
      <c r="C51" s="549"/>
      <c r="D51" s="556"/>
      <c r="E51" s="52" t="s">
        <v>124</v>
      </c>
      <c r="F51" s="367">
        <f>SUM(F52,F53)</f>
        <v>24352.63</v>
      </c>
      <c r="G51" s="367">
        <f>SUM(G52,G53)</f>
        <v>12967.5</v>
      </c>
      <c r="H51" s="367">
        <f>SUM(H52,H53)</f>
        <v>77032.5</v>
      </c>
      <c r="I51" s="367">
        <f>SUM(G51:H51)</f>
        <v>90000</v>
      </c>
      <c r="J51" s="367"/>
    </row>
    <row r="52" spans="1:10" ht="14.1" customHeight="1" x14ac:dyDescent="0.3">
      <c r="A52" s="11"/>
      <c r="B52" s="128"/>
      <c r="C52" s="548" t="s">
        <v>35</v>
      </c>
      <c r="D52" s="556"/>
      <c r="E52" s="52" t="s">
        <v>117</v>
      </c>
      <c r="F52" s="22">
        <v>24352.63</v>
      </c>
      <c r="G52" s="22">
        <v>12967.5</v>
      </c>
      <c r="H52" s="22">
        <v>47032.5</v>
      </c>
      <c r="I52" s="22">
        <f>SUM(G52:H52)</f>
        <v>60000</v>
      </c>
      <c r="J52" s="22">
        <v>60000</v>
      </c>
    </row>
    <row r="53" spans="1:10" ht="14.1" customHeight="1" x14ac:dyDescent="0.3">
      <c r="A53" s="11"/>
      <c r="B53" s="119"/>
      <c r="C53" s="565" t="s">
        <v>192</v>
      </c>
      <c r="D53" s="556"/>
      <c r="E53" s="52" t="s">
        <v>118</v>
      </c>
      <c r="F53" s="22">
        <v>0</v>
      </c>
      <c r="G53" s="22">
        <v>0</v>
      </c>
      <c r="H53" s="22">
        <v>30000</v>
      </c>
      <c r="I53" s="22">
        <f>SUM(G53:H53)</f>
        <v>30000</v>
      </c>
      <c r="J53" s="240">
        <v>30000</v>
      </c>
    </row>
    <row r="54" spans="1:10" ht="14.1" customHeight="1" x14ac:dyDescent="0.3">
      <c r="A54" s="11"/>
      <c r="B54" s="548" t="s">
        <v>73</v>
      </c>
      <c r="C54" s="549"/>
      <c r="D54" s="556"/>
      <c r="E54" s="52" t="s">
        <v>126</v>
      </c>
      <c r="F54" s="367">
        <f>SUM(F55,F56)</f>
        <v>52785</v>
      </c>
      <c r="G54" s="367">
        <f>SUM(G55,G56)</f>
        <v>25127</v>
      </c>
      <c r="H54" s="367">
        <f>SUM(H55,H56)</f>
        <v>21473</v>
      </c>
      <c r="I54" s="367">
        <f t="shared" ref="I54:I60" si="4">SUM(G54:H54)</f>
        <v>46600</v>
      </c>
      <c r="J54" s="367"/>
    </row>
    <row r="55" spans="1:10" ht="14.1" customHeight="1" x14ac:dyDescent="0.3">
      <c r="A55" s="11"/>
      <c r="B55" s="128"/>
      <c r="C55" s="548" t="s">
        <v>99</v>
      </c>
      <c r="D55" s="556"/>
      <c r="E55" s="52" t="s">
        <v>120</v>
      </c>
      <c r="F55" s="22">
        <v>28593</v>
      </c>
      <c r="G55" s="22">
        <v>15047</v>
      </c>
      <c r="H55" s="22">
        <v>6553</v>
      </c>
      <c r="I55" s="22">
        <f>SUM(G55:H55)</f>
        <v>21600</v>
      </c>
      <c r="J55" s="22">
        <v>21600</v>
      </c>
    </row>
    <row r="56" spans="1:10" ht="14.1" customHeight="1" x14ac:dyDescent="0.3">
      <c r="A56" s="11"/>
      <c r="B56" s="128"/>
      <c r="C56" s="548" t="s">
        <v>113</v>
      </c>
      <c r="D56" s="556"/>
      <c r="E56" s="52" t="s">
        <v>121</v>
      </c>
      <c r="F56" s="22">
        <v>24192</v>
      </c>
      <c r="G56" s="22">
        <v>10080</v>
      </c>
      <c r="H56" s="22">
        <v>14920</v>
      </c>
      <c r="I56" s="22">
        <f>SUM(G56:H56)</f>
        <v>25000</v>
      </c>
      <c r="J56" s="22">
        <v>25000</v>
      </c>
    </row>
    <row r="57" spans="1:10" ht="14.1" customHeight="1" x14ac:dyDescent="0.3">
      <c r="A57" s="11"/>
      <c r="B57" s="548" t="s">
        <v>13</v>
      </c>
      <c r="C57" s="548"/>
      <c r="D57" s="564"/>
      <c r="E57" s="52" t="s">
        <v>168</v>
      </c>
      <c r="F57" s="366">
        <f>SUM(F58:F59)</f>
        <v>0</v>
      </c>
      <c r="G57" s="366">
        <f t="shared" ref="G57" si="5">SUM(G58:G59)</f>
        <v>3060</v>
      </c>
      <c r="H57" s="367">
        <f>SUM(H58,H59,H62)</f>
        <v>55370</v>
      </c>
      <c r="I57" s="367">
        <f t="shared" si="4"/>
        <v>58430</v>
      </c>
      <c r="J57" s="367"/>
    </row>
    <row r="58" spans="1:10" ht="14.1" customHeight="1" x14ac:dyDescent="0.3">
      <c r="A58" s="11"/>
      <c r="B58" s="119"/>
      <c r="C58" s="565" t="s">
        <v>103</v>
      </c>
      <c r="D58" s="556"/>
      <c r="E58" s="52" t="s">
        <v>169</v>
      </c>
      <c r="F58" s="22">
        <v>0</v>
      </c>
      <c r="G58" s="22">
        <v>3060</v>
      </c>
      <c r="H58" s="22">
        <v>15940</v>
      </c>
      <c r="I58" s="22">
        <f>SUM(G58:H58)</f>
        <v>19000</v>
      </c>
      <c r="J58" s="22">
        <v>19000</v>
      </c>
    </row>
    <row r="59" spans="1:10" ht="14.1" customHeight="1" x14ac:dyDescent="0.3">
      <c r="A59" s="11"/>
      <c r="B59" s="119"/>
      <c r="C59" s="129" t="s">
        <v>104</v>
      </c>
      <c r="D59" s="126"/>
      <c r="E59" s="52" t="s">
        <v>170</v>
      </c>
      <c r="F59" s="22">
        <v>0</v>
      </c>
      <c r="G59" s="22">
        <v>0</v>
      </c>
      <c r="H59" s="22">
        <v>10000</v>
      </c>
      <c r="I59" s="22">
        <f>SUM(G59:H59)</f>
        <v>10000</v>
      </c>
      <c r="J59" s="22">
        <v>10000</v>
      </c>
    </row>
    <row r="60" spans="1:10" ht="14.1" customHeight="1" x14ac:dyDescent="0.3">
      <c r="A60" s="11"/>
      <c r="B60" s="548" t="s">
        <v>75</v>
      </c>
      <c r="C60" s="548"/>
      <c r="D60" s="564"/>
      <c r="E60" s="52" t="s">
        <v>174</v>
      </c>
      <c r="F60" s="22">
        <v>0</v>
      </c>
      <c r="G60" s="366">
        <f t="shared" ref="G60" si="6">SUM(G61:G62)</f>
        <v>70570</v>
      </c>
      <c r="H60" s="366">
        <v>0</v>
      </c>
      <c r="I60" s="366">
        <f t="shared" si="4"/>
        <v>70570</v>
      </c>
      <c r="J60" s="22">
        <v>0</v>
      </c>
    </row>
    <row r="61" spans="1:10" ht="14.1" customHeight="1" x14ac:dyDescent="0.3">
      <c r="A61" s="11"/>
      <c r="B61" s="128"/>
      <c r="C61" s="548" t="s">
        <v>198</v>
      </c>
      <c r="D61" s="564"/>
      <c r="E61" s="52" t="s">
        <v>199</v>
      </c>
      <c r="F61" s="22">
        <v>0</v>
      </c>
      <c r="G61" s="22">
        <v>0</v>
      </c>
      <c r="H61" s="22">
        <v>0</v>
      </c>
      <c r="I61" s="22">
        <v>0</v>
      </c>
      <c r="J61" s="22"/>
    </row>
    <row r="62" spans="1:10" ht="14.1" customHeight="1" x14ac:dyDescent="0.3">
      <c r="A62" s="11"/>
      <c r="B62" s="128"/>
      <c r="C62" s="548" t="s">
        <v>75</v>
      </c>
      <c r="D62" s="556"/>
      <c r="E62" s="52" t="s">
        <v>181</v>
      </c>
      <c r="F62" s="22">
        <v>177660</v>
      </c>
      <c r="G62" s="22">
        <v>70570</v>
      </c>
      <c r="H62" s="22">
        <v>29430</v>
      </c>
      <c r="I62" s="22">
        <f>SUM(G62:H62)</f>
        <v>100000</v>
      </c>
      <c r="J62" s="22">
        <v>0</v>
      </c>
    </row>
    <row r="63" spans="1:10" ht="14.1" customHeight="1" x14ac:dyDescent="0.3">
      <c r="A63" s="11"/>
      <c r="B63" s="128"/>
      <c r="C63" s="548" t="s">
        <v>329</v>
      </c>
      <c r="D63" s="564"/>
      <c r="E63" s="52"/>
      <c r="F63" s="299">
        <v>0</v>
      </c>
      <c r="G63" s="299">
        <v>0</v>
      </c>
      <c r="H63" s="299">
        <v>0</v>
      </c>
      <c r="I63" s="299">
        <v>0</v>
      </c>
      <c r="J63" s="299">
        <v>100000</v>
      </c>
    </row>
    <row r="64" spans="1:10" ht="14.1" customHeight="1" x14ac:dyDescent="0.3">
      <c r="A64" s="38"/>
      <c r="B64" s="569" t="s">
        <v>88</v>
      </c>
      <c r="C64" s="569"/>
      <c r="D64" s="570"/>
      <c r="E64" s="84"/>
      <c r="F64" s="17">
        <f>SUM(F48,F50,F51,F54,F57,F60,F62)</f>
        <v>432587.63</v>
      </c>
      <c r="G64" s="17">
        <f t="shared" ref="G64" si="7">SUM(G48,G50,G51,G54,G57,G60)</f>
        <v>223444.5</v>
      </c>
      <c r="H64" s="17">
        <f>SUM(H48,H50,H51,H54,H57,H60)</f>
        <v>202155.5</v>
      </c>
      <c r="I64" s="17">
        <f>SUM(I48,I50,I51,I54,I57,I60)</f>
        <v>425600</v>
      </c>
      <c r="J64" s="17">
        <f>SUM(J48:J63)</f>
        <v>485600</v>
      </c>
    </row>
    <row r="65" spans="1:16" ht="14.1" customHeight="1" x14ac:dyDescent="0.3">
      <c r="A65" s="571" t="s">
        <v>15</v>
      </c>
      <c r="B65" s="569"/>
      <c r="C65" s="569"/>
      <c r="D65" s="570"/>
      <c r="E65" s="84"/>
      <c r="F65" s="17"/>
      <c r="G65" s="17"/>
      <c r="H65" s="17"/>
      <c r="I65" s="17"/>
      <c r="J65" s="17"/>
    </row>
    <row r="66" spans="1:16" ht="14.1" customHeight="1" x14ac:dyDescent="0.3">
      <c r="A66" s="38"/>
      <c r="B66" s="549" t="s">
        <v>86</v>
      </c>
      <c r="C66" s="549"/>
      <c r="D66" s="556"/>
      <c r="E66" s="52" t="s">
        <v>182</v>
      </c>
      <c r="F66" s="53"/>
      <c r="G66" s="53"/>
      <c r="H66" s="53"/>
      <c r="I66" s="53"/>
      <c r="J66" s="53"/>
    </row>
    <row r="67" spans="1:16" ht="14.1" customHeight="1" x14ac:dyDescent="0.3">
      <c r="A67" s="38"/>
      <c r="B67" s="125"/>
      <c r="C67" s="562" t="s">
        <v>111</v>
      </c>
      <c r="D67" s="563"/>
      <c r="E67" s="52" t="s">
        <v>183</v>
      </c>
      <c r="F67" s="53">
        <v>0</v>
      </c>
      <c r="G67" s="53">
        <v>0</v>
      </c>
      <c r="H67" s="53">
        <v>0</v>
      </c>
      <c r="I67" s="53">
        <f>SUM(G67:H67)</f>
        <v>0</v>
      </c>
      <c r="J67" s="53">
        <v>0</v>
      </c>
    </row>
    <row r="68" spans="1:16" ht="14.1" customHeight="1" x14ac:dyDescent="0.3">
      <c r="A68" s="38"/>
      <c r="B68" s="387"/>
      <c r="C68" s="471" t="s">
        <v>502</v>
      </c>
      <c r="D68" s="391"/>
      <c r="E68" s="424" t="s">
        <v>367</v>
      </c>
      <c r="F68" s="53">
        <v>0</v>
      </c>
      <c r="G68" s="53">
        <v>0</v>
      </c>
      <c r="H68" s="53">
        <v>0</v>
      </c>
      <c r="I68" s="53">
        <v>0</v>
      </c>
      <c r="J68" s="53">
        <v>10000</v>
      </c>
    </row>
    <row r="69" spans="1:16" s="423" customFormat="1" ht="14.1" customHeight="1" x14ac:dyDescent="0.3">
      <c r="A69" s="38"/>
      <c r="B69" s="469"/>
      <c r="C69" s="471" t="s">
        <v>503</v>
      </c>
      <c r="D69" s="472"/>
      <c r="E69" s="424" t="s">
        <v>297</v>
      </c>
      <c r="F69" s="53">
        <v>0</v>
      </c>
      <c r="G69" s="53">
        <v>0</v>
      </c>
      <c r="H69" s="53">
        <v>0</v>
      </c>
      <c r="I69" s="53">
        <v>0</v>
      </c>
      <c r="J69" s="53">
        <v>40000</v>
      </c>
    </row>
    <row r="70" spans="1:16" ht="14.1" customHeight="1" x14ac:dyDescent="0.3">
      <c r="A70" s="38"/>
      <c r="B70" s="125"/>
      <c r="C70" s="565" t="s">
        <v>504</v>
      </c>
      <c r="D70" s="556"/>
      <c r="E70" s="52" t="s">
        <v>372</v>
      </c>
      <c r="F70" s="217">
        <v>0</v>
      </c>
      <c r="G70" s="217">
        <v>0</v>
      </c>
      <c r="H70" s="217">
        <v>0</v>
      </c>
      <c r="I70" s="217">
        <f>SUM(G70:H70)</f>
        <v>0</v>
      </c>
      <c r="J70" s="217">
        <v>50000</v>
      </c>
    </row>
    <row r="71" spans="1:16" ht="14.1" customHeight="1" x14ac:dyDescent="0.3">
      <c r="A71" s="38"/>
      <c r="B71" s="569" t="s">
        <v>89</v>
      </c>
      <c r="C71" s="569"/>
      <c r="D71" s="570"/>
      <c r="E71" s="84"/>
      <c r="F71" s="37">
        <f>SUM(F67:F70)</f>
        <v>0</v>
      </c>
      <c r="G71" s="37">
        <f>SUM(G67:G70)</f>
        <v>0</v>
      </c>
      <c r="H71" s="37">
        <f>SUM(H67:H70)</f>
        <v>0</v>
      </c>
      <c r="I71" s="37">
        <f>SUM(G71:H71)</f>
        <v>0</v>
      </c>
      <c r="J71" s="37">
        <f>SUM(J67:J70)</f>
        <v>100000</v>
      </c>
    </row>
    <row r="72" spans="1:16" ht="14.1" customHeight="1" thickBot="1" x14ac:dyDescent="0.35">
      <c r="A72" s="584" t="s">
        <v>16</v>
      </c>
      <c r="B72" s="585"/>
      <c r="C72" s="585"/>
      <c r="D72" s="586"/>
      <c r="E72" s="30"/>
      <c r="F72" s="152">
        <f>SUM(F71,F64,F33)</f>
        <v>2437629.63</v>
      </c>
      <c r="G72" s="152">
        <f>SUM(G71,G64,G33)</f>
        <v>1302103.8999999999</v>
      </c>
      <c r="H72" s="152">
        <f>SUM(H71,H64,H33)</f>
        <v>1305737.1000000001</v>
      </c>
      <c r="I72" s="152">
        <f>SUM(I71,I64,I33)</f>
        <v>2607841</v>
      </c>
      <c r="J72" s="152">
        <f>SUM(J71,J64,J33)</f>
        <v>2734878</v>
      </c>
    </row>
    <row r="73" spans="1:16" ht="14.1" customHeight="1" thickTop="1" x14ac:dyDescent="0.3">
      <c r="A73" s="13"/>
      <c r="B73" s="13"/>
      <c r="C73" s="20"/>
      <c r="D73" s="20"/>
      <c r="E73" s="83"/>
      <c r="F73" s="58"/>
      <c r="G73" s="58"/>
      <c r="H73" s="58"/>
      <c r="I73" s="58"/>
      <c r="J73" s="58"/>
    </row>
    <row r="74" spans="1:16" s="334" customFormat="1" ht="14.1" customHeight="1" x14ac:dyDescent="0.3">
      <c r="A74" s="334" t="s">
        <v>28</v>
      </c>
      <c r="E74" s="335" t="s">
        <v>30</v>
      </c>
      <c r="F74" s="336"/>
      <c r="G74" s="336"/>
      <c r="H74" s="336" t="s">
        <v>31</v>
      </c>
      <c r="I74" s="336"/>
      <c r="J74" s="336"/>
    </row>
    <row r="75" spans="1:16" s="334" customFormat="1" ht="14.1" customHeight="1" x14ac:dyDescent="0.3">
      <c r="A75" s="31" t="s">
        <v>28</v>
      </c>
      <c r="B75" s="31"/>
      <c r="C75" s="31"/>
      <c r="D75" s="31"/>
      <c r="E75" s="24" t="s">
        <v>30</v>
      </c>
      <c r="F75" s="48"/>
      <c r="G75" s="48"/>
      <c r="H75" s="40" t="s">
        <v>31</v>
      </c>
      <c r="I75" s="48"/>
      <c r="J75" s="48"/>
    </row>
    <row r="76" spans="1:16" s="334" customFormat="1" ht="14.1" customHeight="1" x14ac:dyDescent="0.3">
      <c r="A76" s="31"/>
      <c r="B76" s="31"/>
      <c r="C76" s="31"/>
      <c r="D76" s="31"/>
      <c r="E76" s="394"/>
      <c r="F76" s="48"/>
      <c r="G76" s="48"/>
      <c r="H76" s="48"/>
      <c r="I76" s="48"/>
      <c r="J76" s="48"/>
    </row>
    <row r="77" spans="1:16" s="334" customFormat="1" ht="14.1" customHeight="1" x14ac:dyDescent="0.3">
      <c r="A77" s="31"/>
      <c r="B77" s="360"/>
      <c r="C77" s="360" t="s">
        <v>413</v>
      </c>
      <c r="D77" s="360"/>
      <c r="E77" s="360"/>
      <c r="F77" s="360" t="s">
        <v>32</v>
      </c>
      <c r="G77" s="360"/>
      <c r="H77" s="361"/>
      <c r="I77" s="360" t="s">
        <v>33</v>
      </c>
      <c r="J77" s="361"/>
    </row>
    <row r="78" spans="1:16" s="334" customFormat="1" ht="14.1" customHeight="1" x14ac:dyDescent="0.3">
      <c r="A78" s="31"/>
      <c r="B78" s="31"/>
      <c r="C78" s="223" t="s">
        <v>29</v>
      </c>
      <c r="D78" s="31"/>
      <c r="E78" s="394"/>
      <c r="F78" s="223" t="s">
        <v>260</v>
      </c>
      <c r="G78" s="31"/>
      <c r="H78" s="48"/>
      <c r="I78" s="223" t="s">
        <v>308</v>
      </c>
      <c r="J78" s="48"/>
    </row>
    <row r="79" spans="1:16" ht="14.1" customHeight="1" x14ac:dyDescent="0.3">
      <c r="P79" s="39" t="s">
        <v>54</v>
      </c>
    </row>
  </sheetData>
  <mergeCells count="58">
    <mergeCell ref="C50:D50"/>
    <mergeCell ref="B33:D33"/>
    <mergeCell ref="G42:I42"/>
    <mergeCell ref="A43:D44"/>
    <mergeCell ref="G43:G44"/>
    <mergeCell ref="H43:H44"/>
    <mergeCell ref="A41:D41"/>
    <mergeCell ref="B71:D71"/>
    <mergeCell ref="A72:D72"/>
    <mergeCell ref="C61:D61"/>
    <mergeCell ref="J42:J43"/>
    <mergeCell ref="E43:E44"/>
    <mergeCell ref="I43:I44"/>
    <mergeCell ref="A45:D45"/>
    <mergeCell ref="C52:D52"/>
    <mergeCell ref="C53:D53"/>
    <mergeCell ref="C55:D55"/>
    <mergeCell ref="C56:D56"/>
    <mergeCell ref="C58:D58"/>
    <mergeCell ref="B47:D47"/>
    <mergeCell ref="B49:D49"/>
    <mergeCell ref="B51:D51"/>
    <mergeCell ref="C48:D48"/>
    <mergeCell ref="B66:D66"/>
    <mergeCell ref="C62:D62"/>
    <mergeCell ref="C63:D63"/>
    <mergeCell ref="C67:D67"/>
    <mergeCell ref="C70:D70"/>
    <mergeCell ref="B54:D54"/>
    <mergeCell ref="B57:D57"/>
    <mergeCell ref="B60:D60"/>
    <mergeCell ref="B64:D64"/>
    <mergeCell ref="A65:D65"/>
    <mergeCell ref="A4:J4"/>
    <mergeCell ref="A6:D6"/>
    <mergeCell ref="G7:I7"/>
    <mergeCell ref="J7:J8"/>
    <mergeCell ref="E8:E9"/>
    <mergeCell ref="I8:I9"/>
    <mergeCell ref="H8:H9"/>
    <mergeCell ref="A8:D9"/>
    <mergeCell ref="G8:G9"/>
    <mergeCell ref="A5:J5"/>
    <mergeCell ref="C23:D23"/>
    <mergeCell ref="C31:D31"/>
    <mergeCell ref="C16:D16"/>
    <mergeCell ref="C17:D17"/>
    <mergeCell ref="C18:D18"/>
    <mergeCell ref="C19:D19"/>
    <mergeCell ref="C20:D20"/>
    <mergeCell ref="C15:D15"/>
    <mergeCell ref="A10:D10"/>
    <mergeCell ref="A11:D11"/>
    <mergeCell ref="C21:D21"/>
    <mergeCell ref="C22:D22"/>
    <mergeCell ref="B12:D12"/>
    <mergeCell ref="C13:D13"/>
    <mergeCell ref="B14:D14"/>
  </mergeCells>
  <pageMargins left="2.1653543307086616" right="0.39370078740157483" top="0.47244094488188981" bottom="0.23622047244094491" header="0.11811023622047245" footer="0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(2)</vt:lpstr>
      <vt:lpstr>Health  (2)</vt:lpstr>
      <vt:lpstr>MSWD (2)</vt:lpstr>
      <vt:lpstr>DILG (2)</vt:lpstr>
      <vt:lpstr>PNP</vt:lpstr>
      <vt:lpstr>MCTC (2)</vt:lpstr>
      <vt:lpstr>COA (2)</vt:lpstr>
      <vt:lpstr>BOF</vt:lpstr>
      <vt:lpstr>National Office (2)</vt:lpstr>
      <vt:lpstr>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2020-03-26T06:28:55Z</cp:lastPrinted>
  <dcterms:created xsi:type="dcterms:W3CDTF">2016-07-14T06:06:02Z</dcterms:created>
  <dcterms:modified xsi:type="dcterms:W3CDTF">2020-03-27T07:57:23Z</dcterms:modified>
</cp:coreProperties>
</file>