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Annual Budget\LBP FORM 2019\"/>
    </mc:Choice>
  </mc:AlternateContent>
  <xr:revisionPtr revIDLastSave="0" documentId="13_ncr:1_{9EF1496F-3FCE-4711-A153-97C8A95BF659}" xr6:coauthVersionLast="44" xr6:coauthVersionMax="44" xr10:uidLastSave="{00000000-0000-0000-0000-000000000000}"/>
  <bookViews>
    <workbookView xWindow="-108" yWindow="-108" windowWidth="23256" windowHeight="12576" tabRatio="836" firstSheet="3" activeTab="9" xr2:uid="{00000000-000D-0000-FFFF-FFFF00000000}"/>
  </bookViews>
  <sheets>
    <sheet name="Mayor's Office (2)" sheetId="20" r:id="rId1"/>
    <sheet name="SB Legislative (2)" sheetId="21" r:id="rId2"/>
    <sheet name="SB Secretariat (2)" sheetId="22" r:id="rId3"/>
    <sheet name="MPDC (2)" sheetId="23" r:id="rId4"/>
    <sheet name="LCR (2)" sheetId="24" r:id="rId5"/>
    <sheet name="MBO (2)" sheetId="25" r:id="rId6"/>
    <sheet name="Accounting Office (2)" sheetId="26" r:id="rId7"/>
    <sheet name="Treasurer's Office (2)" sheetId="27" r:id="rId8"/>
    <sheet name="Assessor's Office (2)" sheetId="28" r:id="rId9"/>
    <sheet name="Engineering Office (2)" sheetId="29" r:id="rId10"/>
    <sheet name="Economic (2)" sheetId="30" r:id="rId11"/>
    <sheet name="Agriculture (2)" sheetId="31" r:id="rId12"/>
    <sheet name="Health  (2)" sheetId="32" r:id="rId13"/>
    <sheet name="MSWD (2)" sheetId="33" r:id="rId14"/>
    <sheet name="DILG (2)" sheetId="37" r:id="rId15"/>
    <sheet name="PNP" sheetId="41" r:id="rId16"/>
    <sheet name="MCTC (2)" sheetId="38" r:id="rId17"/>
    <sheet name="COA (2)" sheetId="39" r:id="rId18"/>
    <sheet name="BOF" sheetId="42" r:id="rId19"/>
    <sheet name="National Office (2)" sheetId="40" r:id="rId20"/>
    <sheet name="SPA" sheetId="43" r:id="rId2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43" l="1"/>
  <c r="G18" i="43"/>
  <c r="F18" i="43"/>
  <c r="F59" i="27" l="1"/>
  <c r="H59" i="27"/>
  <c r="I59" i="27" s="1"/>
  <c r="J59" i="27"/>
  <c r="H90" i="32" l="1"/>
  <c r="F90" i="32"/>
  <c r="F75" i="31"/>
  <c r="J78" i="21"/>
  <c r="H117" i="20" l="1"/>
  <c r="J117" i="20" l="1"/>
  <c r="J85" i="33" l="1"/>
  <c r="H65" i="23"/>
  <c r="F65" i="23"/>
  <c r="I14" i="43" l="1"/>
  <c r="I13" i="43"/>
  <c r="F20" i="43" l="1"/>
  <c r="I116" i="20" l="1"/>
  <c r="J18" i="43"/>
  <c r="F25" i="32" l="1"/>
  <c r="J75" i="31" l="1"/>
  <c r="J69" i="29"/>
  <c r="H69" i="29"/>
  <c r="J65" i="23"/>
  <c r="J175" i="20"/>
  <c r="J29" i="40" l="1"/>
  <c r="J31" i="40" s="1"/>
  <c r="J27" i="40"/>
  <c r="J24" i="40"/>
  <c r="J21" i="40"/>
  <c r="J18" i="40"/>
  <c r="J15" i="40"/>
  <c r="J18" i="42"/>
  <c r="I12" i="38"/>
  <c r="J72" i="33"/>
  <c r="J90" i="32"/>
  <c r="J65" i="31"/>
  <c r="I64" i="31"/>
  <c r="I62" i="31"/>
  <c r="I57" i="31"/>
  <c r="I58" i="31"/>
  <c r="I55" i="31"/>
  <c r="I54" i="31"/>
  <c r="I52" i="31"/>
  <c r="I50" i="31"/>
  <c r="I65" i="31" l="1"/>
  <c r="J60" i="29"/>
  <c r="J56" i="29"/>
  <c r="J24" i="37"/>
  <c r="J64" i="28"/>
  <c r="J68" i="22" l="1"/>
  <c r="G78" i="21"/>
  <c r="F78" i="21"/>
  <c r="J63" i="21"/>
  <c r="J86" i="20" l="1"/>
  <c r="J83" i="20"/>
  <c r="J74" i="20"/>
  <c r="J57" i="20"/>
  <c r="J32" i="33" l="1"/>
  <c r="J34" i="31"/>
  <c r="J76" i="31" s="1"/>
  <c r="I32" i="31"/>
  <c r="I26" i="31"/>
  <c r="I27" i="31"/>
  <c r="I28" i="31"/>
  <c r="I29" i="31"/>
  <c r="I23" i="31"/>
  <c r="I24" i="31"/>
  <c r="I22" i="31"/>
  <c r="I16" i="31"/>
  <c r="I17" i="31"/>
  <c r="I18" i="31"/>
  <c r="I19" i="31"/>
  <c r="I14" i="31"/>
  <c r="J27" i="30"/>
  <c r="J33" i="29"/>
  <c r="J71" i="29" s="1"/>
  <c r="J14" i="26"/>
  <c r="J26" i="26"/>
  <c r="J34" i="25"/>
  <c r="J32" i="23"/>
  <c r="J35" i="21"/>
  <c r="J80" i="21" s="1"/>
  <c r="J35" i="26" l="1"/>
  <c r="G32" i="21"/>
  <c r="H32" i="21"/>
  <c r="J32" i="21"/>
  <c r="F32" i="21"/>
  <c r="I155" i="20"/>
  <c r="I15" i="43" l="1"/>
  <c r="I18" i="43" s="1"/>
  <c r="I16" i="43"/>
  <c r="I14" i="42"/>
  <c r="I15" i="42"/>
  <c r="I16" i="42"/>
  <c r="I17" i="42"/>
  <c r="I13" i="42"/>
  <c r="I16" i="41"/>
  <c r="I15" i="41"/>
  <c r="I13" i="41"/>
  <c r="I12" i="41"/>
  <c r="I17" i="41"/>
  <c r="I29" i="37"/>
  <c r="H29" i="37"/>
  <c r="G29" i="37"/>
  <c r="I21" i="37"/>
  <c r="I22" i="37"/>
  <c r="I23" i="37"/>
  <c r="I19" i="37"/>
  <c r="I17" i="37"/>
  <c r="I15" i="37"/>
  <c r="I13" i="37"/>
  <c r="I13" i="38"/>
  <c r="I23" i="40"/>
  <c r="I20" i="40"/>
  <c r="I17" i="40"/>
  <c r="I14" i="40"/>
  <c r="I19" i="39"/>
  <c r="I12" i="39"/>
  <c r="I13" i="39"/>
  <c r="I14" i="39"/>
  <c r="I15" i="39"/>
  <c r="I16" i="39"/>
  <c r="I17" i="39"/>
  <c r="I18" i="39"/>
  <c r="I70" i="33"/>
  <c r="I69" i="33"/>
  <c r="I68" i="33"/>
  <c r="I61" i="33"/>
  <c r="I62" i="33"/>
  <c r="I63" i="33"/>
  <c r="I64" i="33"/>
  <c r="I65" i="33"/>
  <c r="I66" i="33"/>
  <c r="I67" i="33"/>
  <c r="I56" i="33"/>
  <c r="I57" i="33"/>
  <c r="I58" i="33"/>
  <c r="I53" i="33"/>
  <c r="I54" i="33"/>
  <c r="I42" i="33"/>
  <c r="I40" i="33"/>
  <c r="I38" i="33"/>
  <c r="I35" i="33"/>
  <c r="H23" i="33"/>
  <c r="G23" i="33"/>
  <c r="H13" i="33"/>
  <c r="G13" i="33"/>
  <c r="F13" i="33"/>
  <c r="G72" i="33"/>
  <c r="G32" i="33"/>
  <c r="I30" i="33"/>
  <c r="I24" i="33"/>
  <c r="I25" i="33"/>
  <c r="I26" i="33"/>
  <c r="I27" i="33"/>
  <c r="I22" i="33"/>
  <c r="I14" i="33"/>
  <c r="I15" i="33"/>
  <c r="I16" i="33"/>
  <c r="I17" i="33"/>
  <c r="I18" i="33"/>
  <c r="I19" i="33"/>
  <c r="I20" i="33"/>
  <c r="I21" i="33"/>
  <c r="I12" i="33"/>
  <c r="H32" i="33"/>
  <c r="I65" i="32"/>
  <c r="I66" i="32"/>
  <c r="I67" i="32"/>
  <c r="I68" i="32"/>
  <c r="I69" i="32"/>
  <c r="I70" i="32"/>
  <c r="I71" i="32"/>
  <c r="I72" i="32"/>
  <c r="I73" i="32"/>
  <c r="I74" i="32"/>
  <c r="I75" i="32"/>
  <c r="I76" i="32"/>
  <c r="I61" i="32"/>
  <c r="I62" i="32"/>
  <c r="I63" i="32"/>
  <c r="I57" i="32"/>
  <c r="I56" i="32"/>
  <c r="I52" i="32"/>
  <c r="I53" i="32"/>
  <c r="I54" i="32"/>
  <c r="I50" i="32"/>
  <c r="I48" i="32"/>
  <c r="I32" i="33" l="1"/>
  <c r="I72" i="33"/>
  <c r="G90" i="32"/>
  <c r="I90" i="32" s="1"/>
  <c r="I32" i="32"/>
  <c r="I26" i="32"/>
  <c r="I27" i="32"/>
  <c r="I28" i="32"/>
  <c r="I29" i="32"/>
  <c r="I13" i="32"/>
  <c r="I14" i="32"/>
  <c r="I15" i="32"/>
  <c r="I16" i="32"/>
  <c r="I17" i="32"/>
  <c r="I18" i="32"/>
  <c r="I19" i="32"/>
  <c r="I20" i="32"/>
  <c r="I22" i="32"/>
  <c r="I23" i="32"/>
  <c r="I24" i="32"/>
  <c r="I11" i="32"/>
  <c r="I32" i="30"/>
  <c r="I30" i="30"/>
  <c r="I25" i="30"/>
  <c r="I20" i="30"/>
  <c r="I21" i="30"/>
  <c r="I22" i="30"/>
  <c r="I23" i="30"/>
  <c r="I12" i="30"/>
  <c r="I13" i="30"/>
  <c r="I14" i="30"/>
  <c r="I15" i="30"/>
  <c r="I16" i="30"/>
  <c r="I17" i="30"/>
  <c r="I18" i="30"/>
  <c r="I10" i="30"/>
  <c r="I52" i="29"/>
  <c r="G56" i="29"/>
  <c r="G60" i="29" s="1"/>
  <c r="H56" i="29"/>
  <c r="I57" i="29"/>
  <c r="I58" i="29"/>
  <c r="I59" i="29"/>
  <c r="I54" i="29"/>
  <c r="I55" i="29"/>
  <c r="I50" i="29"/>
  <c r="I48" i="29"/>
  <c r="I31" i="29"/>
  <c r="I25" i="29"/>
  <c r="I26" i="29"/>
  <c r="I27" i="29"/>
  <c r="I28" i="29"/>
  <c r="I15" i="29"/>
  <c r="I16" i="29"/>
  <c r="I17" i="29"/>
  <c r="I18" i="29"/>
  <c r="I19" i="29"/>
  <c r="I20" i="29"/>
  <c r="I21" i="29"/>
  <c r="I22" i="29"/>
  <c r="I23" i="29"/>
  <c r="I13" i="29"/>
  <c r="I62" i="28"/>
  <c r="I58" i="28"/>
  <c r="I59" i="28"/>
  <c r="I55" i="28"/>
  <c r="I56" i="28"/>
  <c r="I52" i="28"/>
  <c r="I53" i="28"/>
  <c r="I50" i="28"/>
  <c r="I48" i="28"/>
  <c r="I31" i="28"/>
  <c r="I25" i="28"/>
  <c r="I26" i="28"/>
  <c r="I27" i="28"/>
  <c r="I28" i="28"/>
  <c r="I15" i="28"/>
  <c r="I16" i="28"/>
  <c r="I17" i="28"/>
  <c r="I18" i="28"/>
  <c r="I19" i="28"/>
  <c r="I20" i="28"/>
  <c r="I21" i="28"/>
  <c r="I22" i="28"/>
  <c r="I23" i="28"/>
  <c r="I13" i="28"/>
  <c r="I68" i="27"/>
  <c r="I66" i="27"/>
  <c r="I63" i="27"/>
  <c r="I57" i="27"/>
  <c r="I58" i="27"/>
  <c r="I52" i="27"/>
  <c r="I53" i="27"/>
  <c r="I54" i="27"/>
  <c r="I55" i="27"/>
  <c r="I50" i="27"/>
  <c r="I37" i="27"/>
  <c r="I38" i="27"/>
  <c r="H67" i="27"/>
  <c r="I32" i="27"/>
  <c r="I33" i="27"/>
  <c r="I26" i="27"/>
  <c r="I27" i="27"/>
  <c r="I28" i="27"/>
  <c r="I29" i="27"/>
  <c r="I19" i="27"/>
  <c r="I20" i="27"/>
  <c r="I21" i="27"/>
  <c r="I22" i="27"/>
  <c r="I23" i="27"/>
  <c r="I24" i="27"/>
  <c r="I15" i="27"/>
  <c r="I16" i="27"/>
  <c r="I17" i="27"/>
  <c r="I18" i="27"/>
  <c r="I13" i="27"/>
  <c r="I33" i="30" l="1"/>
  <c r="I56" i="29"/>
  <c r="I60" i="29" s="1"/>
  <c r="I71" i="27"/>
  <c r="H60" i="29"/>
  <c r="I55" i="26"/>
  <c r="I56" i="26"/>
  <c r="I53" i="26"/>
  <c r="I51" i="26"/>
  <c r="I49" i="26"/>
  <c r="I33" i="26"/>
  <c r="I27" i="26"/>
  <c r="I28" i="26"/>
  <c r="I29" i="26"/>
  <c r="I30" i="26"/>
  <c r="I15" i="26"/>
  <c r="I16" i="26"/>
  <c r="I17" i="26"/>
  <c r="I18" i="26"/>
  <c r="I19" i="26"/>
  <c r="I20" i="26"/>
  <c r="I21" i="26"/>
  <c r="I22" i="26"/>
  <c r="I23" i="26"/>
  <c r="I24" i="26"/>
  <c r="I25" i="26"/>
  <c r="I13" i="26"/>
  <c r="G26" i="26"/>
  <c r="I61" i="25"/>
  <c r="I57" i="25"/>
  <c r="I54" i="25"/>
  <c r="I55" i="25"/>
  <c r="I52" i="25"/>
  <c r="I50" i="25"/>
  <c r="I48" i="25"/>
  <c r="I15" i="25"/>
  <c r="I33" i="25"/>
  <c r="I32" i="25"/>
  <c r="I26" i="25"/>
  <c r="I27" i="25"/>
  <c r="I28" i="25"/>
  <c r="I29" i="25"/>
  <c r="I24" i="25"/>
  <c r="I23" i="25"/>
  <c r="I22" i="25"/>
  <c r="I21" i="25"/>
  <c r="I20" i="25"/>
  <c r="I19" i="25"/>
  <c r="I18" i="25"/>
  <c r="I17" i="25"/>
  <c r="I16" i="25"/>
  <c r="I13" i="25"/>
  <c r="I41" i="24"/>
  <c r="I39" i="24"/>
  <c r="I37" i="24"/>
  <c r="I35" i="24"/>
  <c r="I30" i="24"/>
  <c r="I31" i="24"/>
  <c r="I24" i="24"/>
  <c r="I25" i="24"/>
  <c r="I26" i="24"/>
  <c r="I27" i="24"/>
  <c r="I14" i="24"/>
  <c r="I15" i="24"/>
  <c r="I16" i="24"/>
  <c r="I17" i="24"/>
  <c r="I18" i="24"/>
  <c r="I19" i="24"/>
  <c r="I20" i="24"/>
  <c r="I21" i="24"/>
  <c r="I22" i="24"/>
  <c r="I12" i="24"/>
  <c r="G49" i="23"/>
  <c r="I55" i="23"/>
  <c r="I53" i="23"/>
  <c r="I50" i="23"/>
  <c r="I51" i="23"/>
  <c r="I48" i="23"/>
  <c r="I46" i="23"/>
  <c r="I44" i="23"/>
  <c r="H13" i="23"/>
  <c r="G13" i="23"/>
  <c r="H23" i="23"/>
  <c r="I12" i="23"/>
  <c r="I14" i="23"/>
  <c r="I15" i="23"/>
  <c r="I16" i="23"/>
  <c r="I17" i="23"/>
  <c r="I18" i="23"/>
  <c r="I19" i="23"/>
  <c r="I20" i="23"/>
  <c r="I21" i="23"/>
  <c r="I22" i="23"/>
  <c r="I24" i="23"/>
  <c r="I25" i="23"/>
  <c r="I26" i="23"/>
  <c r="I27" i="23"/>
  <c r="I30" i="23"/>
  <c r="I31" i="23"/>
  <c r="I65" i="22"/>
  <c r="I66" i="22"/>
  <c r="I67" i="22"/>
  <c r="I63" i="22"/>
  <c r="I56" i="22"/>
  <c r="I57" i="22"/>
  <c r="I58" i="22"/>
  <c r="I54" i="22"/>
  <c r="I52" i="22"/>
  <c r="I50" i="22"/>
  <c r="H68" i="22"/>
  <c r="G68" i="22"/>
  <c r="I34" i="22"/>
  <c r="I28" i="22"/>
  <c r="I29" i="22"/>
  <c r="I30" i="22"/>
  <c r="I31" i="22"/>
  <c r="I18" i="22"/>
  <c r="I19" i="22"/>
  <c r="I20" i="22"/>
  <c r="I21" i="22"/>
  <c r="I22" i="22"/>
  <c r="I23" i="22"/>
  <c r="I24" i="22"/>
  <c r="I25" i="22"/>
  <c r="I26" i="22"/>
  <c r="I16" i="22"/>
  <c r="I68" i="22" l="1"/>
  <c r="H32" i="23"/>
  <c r="I157" i="20"/>
  <c r="I165" i="20"/>
  <c r="I131" i="20"/>
  <c r="I132" i="20"/>
  <c r="I122" i="20"/>
  <c r="I123" i="20"/>
  <c r="I125" i="20"/>
  <c r="I126" i="20"/>
  <c r="I127" i="20"/>
  <c r="I129" i="20"/>
  <c r="I130" i="20"/>
  <c r="I144" i="20"/>
  <c r="I146" i="20"/>
  <c r="I147" i="20"/>
  <c r="I148" i="20"/>
  <c r="I149" i="20"/>
  <c r="I150" i="20"/>
  <c r="I151" i="20"/>
  <c r="I152" i="20"/>
  <c r="I153" i="20"/>
  <c r="I158" i="20"/>
  <c r="I167" i="20"/>
  <c r="I168" i="20"/>
  <c r="I170" i="20"/>
  <c r="I173" i="20"/>
  <c r="H175" i="20"/>
  <c r="G175" i="20"/>
  <c r="I108" i="20"/>
  <c r="I109" i="20"/>
  <c r="I110" i="20"/>
  <c r="I111" i="20"/>
  <c r="I112" i="20"/>
  <c r="I113" i="20"/>
  <c r="I114" i="20"/>
  <c r="I115" i="20"/>
  <c r="I100" i="20"/>
  <c r="I101" i="20"/>
  <c r="I102" i="20"/>
  <c r="I103" i="20"/>
  <c r="I104" i="20"/>
  <c r="I105" i="20"/>
  <c r="I106" i="20"/>
  <c r="I87" i="20"/>
  <c r="I88" i="20"/>
  <c r="I89" i="20"/>
  <c r="I84" i="20"/>
  <c r="I85" i="20"/>
  <c r="I75" i="20"/>
  <c r="I76" i="20"/>
  <c r="I77" i="20"/>
  <c r="I78" i="20"/>
  <c r="I79" i="20"/>
  <c r="I80" i="20"/>
  <c r="I81" i="20"/>
  <c r="I82" i="20"/>
  <c r="I72" i="20"/>
  <c r="I73" i="20"/>
  <c r="J73" i="20" s="1"/>
  <c r="J71" i="20" s="1"/>
  <c r="I68" i="20"/>
  <c r="I69" i="20"/>
  <c r="I70" i="20"/>
  <c r="I66" i="20"/>
  <c r="I58" i="20"/>
  <c r="I59" i="20"/>
  <c r="I60" i="20"/>
  <c r="I61" i="20"/>
  <c r="I62" i="20"/>
  <c r="I63" i="20"/>
  <c r="I64" i="20"/>
  <c r="I52" i="20"/>
  <c r="I53" i="20"/>
  <c r="I54" i="20"/>
  <c r="I55" i="20"/>
  <c r="I56" i="20"/>
  <c r="I36" i="20"/>
  <c r="I37" i="20"/>
  <c r="I38" i="20"/>
  <c r="I39" i="20"/>
  <c r="I40" i="20"/>
  <c r="I41" i="20"/>
  <c r="I117" i="20" l="1"/>
  <c r="I67" i="21"/>
  <c r="I69" i="21"/>
  <c r="I70" i="21"/>
  <c r="I72" i="21"/>
  <c r="I73" i="21"/>
  <c r="I74" i="21"/>
  <c r="I75" i="21"/>
  <c r="I76" i="21"/>
  <c r="H78" i="21"/>
  <c r="I61" i="21"/>
  <c r="I62" i="21"/>
  <c r="I59" i="21"/>
  <c r="I57" i="21"/>
  <c r="I55" i="21"/>
  <c r="I54" i="21"/>
  <c r="I52" i="21"/>
  <c r="I50" i="21"/>
  <c r="G63" i="21"/>
  <c r="H63" i="21"/>
  <c r="I34" i="21"/>
  <c r="I33" i="21"/>
  <c r="I32" i="21" s="1"/>
  <c r="I27" i="21"/>
  <c r="I28" i="21"/>
  <c r="I29" i="21"/>
  <c r="I30" i="21"/>
  <c r="I17" i="21"/>
  <c r="I18" i="21"/>
  <c r="I19" i="21"/>
  <c r="I20" i="21"/>
  <c r="I21" i="21"/>
  <c r="I22" i="21"/>
  <c r="I23" i="21"/>
  <c r="I24" i="21"/>
  <c r="I25" i="21"/>
  <c r="I15" i="21"/>
  <c r="H26" i="21"/>
  <c r="G16" i="21"/>
  <c r="H107" i="20"/>
  <c r="G117" i="20"/>
  <c r="G107" i="20"/>
  <c r="G86" i="20"/>
  <c r="I32" i="20"/>
  <c r="I31" i="20"/>
  <c r="I29" i="20"/>
  <c r="I30" i="20"/>
  <c r="I27" i="20"/>
  <c r="I26" i="20"/>
  <c r="I25" i="20"/>
  <c r="I24" i="20"/>
  <c r="I22" i="20"/>
  <c r="I21" i="20"/>
  <c r="I20" i="20"/>
  <c r="I19" i="20"/>
  <c r="I18" i="20"/>
  <c r="I17" i="20"/>
  <c r="I16" i="20"/>
  <c r="I15" i="20"/>
  <c r="I14" i="20"/>
  <c r="I13" i="20"/>
  <c r="I11" i="20"/>
  <c r="F29" i="37" l="1"/>
  <c r="F24" i="37"/>
  <c r="F30" i="37" s="1"/>
  <c r="J20" i="43"/>
  <c r="H20" i="43"/>
  <c r="G20" i="43"/>
  <c r="F69" i="29"/>
  <c r="F56" i="29"/>
  <c r="F25" i="31"/>
  <c r="F31" i="31"/>
  <c r="F60" i="33"/>
  <c r="F23" i="33"/>
  <c r="F29" i="33"/>
  <c r="F57" i="28"/>
  <c r="F61" i="27"/>
  <c r="F65" i="27"/>
  <c r="F67" i="27"/>
  <c r="F31" i="27"/>
  <c r="F59" i="24"/>
  <c r="F32" i="33" l="1"/>
  <c r="I20" i="43"/>
  <c r="F26" i="21"/>
  <c r="F117" i="20"/>
  <c r="F175" i="20"/>
  <c r="F120" i="20"/>
  <c r="F107" i="20"/>
  <c r="F99" i="20" s="1"/>
  <c r="F71" i="20"/>
  <c r="F35" i="20"/>
  <c r="G23" i="20"/>
  <c r="F29" i="20"/>
  <c r="F23" i="20"/>
  <c r="F12" i="20"/>
  <c r="G12" i="20"/>
  <c r="H12" i="20"/>
  <c r="I12" i="20" s="1"/>
  <c r="J12" i="20"/>
  <c r="H23" i="20"/>
  <c r="J23" i="20"/>
  <c r="I23" i="20" l="1"/>
  <c r="I33" i="20" s="1"/>
  <c r="F33" i="20"/>
  <c r="F176" i="20" s="1"/>
  <c r="J20" i="42"/>
  <c r="H18" i="42"/>
  <c r="H20" i="42" s="1"/>
  <c r="G18" i="42"/>
  <c r="G20" i="42" s="1"/>
  <c r="F18" i="42"/>
  <c r="F20" i="42" s="1"/>
  <c r="F18" i="41"/>
  <c r="F24" i="41" s="1"/>
  <c r="F22" i="41"/>
  <c r="H18" i="41"/>
  <c r="G18" i="41"/>
  <c r="I18" i="41"/>
  <c r="G51" i="28"/>
  <c r="H51" i="28"/>
  <c r="I51" i="28" l="1"/>
  <c r="I18" i="42"/>
  <c r="I20" i="42" s="1"/>
  <c r="H84" i="27"/>
  <c r="H36" i="27"/>
  <c r="H49" i="27"/>
  <c r="H51" i="27"/>
  <c r="H56" i="27"/>
  <c r="H61" i="27"/>
  <c r="H65" i="27"/>
  <c r="G61" i="27"/>
  <c r="I61" i="27" l="1"/>
  <c r="G35" i="20"/>
  <c r="G51" i="20"/>
  <c r="G57" i="20"/>
  <c r="G67" i="20"/>
  <c r="G71" i="20"/>
  <c r="G74" i="20"/>
  <c r="G83" i="20"/>
  <c r="G99" i="20"/>
  <c r="H83" i="20"/>
  <c r="H74" i="20"/>
  <c r="H65" i="20"/>
  <c r="F11" i="30"/>
  <c r="G11" i="30"/>
  <c r="H11" i="30"/>
  <c r="I11" i="30" l="1"/>
  <c r="I67" i="20"/>
  <c r="J67" i="20" s="1"/>
  <c r="I107" i="20"/>
  <c r="J107" i="20" s="1"/>
  <c r="J35" i="20" l="1"/>
  <c r="I120" i="20" l="1"/>
  <c r="I154" i="20"/>
  <c r="I156" i="20"/>
  <c r="I159" i="20"/>
  <c r="I160" i="20"/>
  <c r="I161" i="20"/>
  <c r="I162" i="20"/>
  <c r="I163" i="20"/>
  <c r="I164" i="20"/>
  <c r="I166" i="20"/>
  <c r="I171" i="20"/>
  <c r="I172" i="20"/>
  <c r="I174" i="20"/>
  <c r="J22" i="41"/>
  <c r="I22" i="41"/>
  <c r="H22" i="41"/>
  <c r="H24" i="41" s="1"/>
  <c r="J18" i="41"/>
  <c r="J24" i="41" s="1"/>
  <c r="G24" i="41"/>
  <c r="J19" i="39"/>
  <c r="H70" i="28"/>
  <c r="G70" i="28"/>
  <c r="F70" i="28"/>
  <c r="J70" i="28"/>
  <c r="J84" i="27"/>
  <c r="J53" i="25"/>
  <c r="J62" i="25" s="1"/>
  <c r="H35" i="20"/>
  <c r="F14" i="38"/>
  <c r="J26" i="21"/>
  <c r="H24" i="37"/>
  <c r="H30" i="37" s="1"/>
  <c r="G24" i="37"/>
  <c r="H60" i="33"/>
  <c r="H85" i="33"/>
  <c r="H55" i="32"/>
  <c r="H51" i="32"/>
  <c r="F64" i="32"/>
  <c r="G60" i="32"/>
  <c r="F60" i="32"/>
  <c r="H12" i="32"/>
  <c r="H25" i="32"/>
  <c r="H75" i="31"/>
  <c r="G75" i="31"/>
  <c r="I71" i="31"/>
  <c r="G33" i="30"/>
  <c r="G69" i="29"/>
  <c r="H57" i="28"/>
  <c r="H54" i="28"/>
  <c r="G54" i="28"/>
  <c r="F51" i="28"/>
  <c r="G74" i="27"/>
  <c r="G67" i="27"/>
  <c r="G51" i="27"/>
  <c r="I51" i="27" s="1"/>
  <c r="G56" i="27"/>
  <c r="I56" i="27" s="1"/>
  <c r="H75" i="25"/>
  <c r="H59" i="24"/>
  <c r="G30" i="37" l="1"/>
  <c r="I24" i="37"/>
  <c r="I175" i="20"/>
  <c r="I176" i="20" s="1"/>
  <c r="I69" i="29"/>
  <c r="I24" i="41"/>
  <c r="I54" i="28"/>
  <c r="H34" i="32"/>
  <c r="H91" i="32" s="1"/>
  <c r="I73" i="22"/>
  <c r="I75" i="22"/>
  <c r="I76" i="22"/>
  <c r="I72" i="22"/>
  <c r="H77" i="22"/>
  <c r="H51" i="20"/>
  <c r="H57" i="20"/>
  <c r="H71" i="20"/>
  <c r="H99" i="20"/>
  <c r="G65" i="20"/>
  <c r="F74" i="20"/>
  <c r="F85" i="33"/>
  <c r="F31" i="32"/>
  <c r="F53" i="31"/>
  <c r="I65" i="20" l="1"/>
  <c r="J65" i="20" s="1"/>
  <c r="I77" i="22"/>
  <c r="F33" i="30"/>
  <c r="F30" i="29"/>
  <c r="F24" i="29"/>
  <c r="F54" i="28"/>
  <c r="F64" i="28" s="1"/>
  <c r="F30" i="28"/>
  <c r="F24" i="28"/>
  <c r="F84" i="27"/>
  <c r="F25" i="27"/>
  <c r="I67" i="27"/>
  <c r="F32" i="26"/>
  <c r="F53" i="25"/>
  <c r="F62" i="25" s="1"/>
  <c r="F75" i="25"/>
  <c r="F31" i="25"/>
  <c r="F23" i="24"/>
  <c r="F29" i="24"/>
  <c r="F29" i="23"/>
  <c r="F77" i="22"/>
  <c r="F68" i="22"/>
  <c r="F17" i="22"/>
  <c r="F16" i="21"/>
  <c r="F83" i="20"/>
  <c r="F67" i="20"/>
  <c r="F57" i="20"/>
  <c r="F51" i="20"/>
  <c r="F63" i="21"/>
  <c r="J77" i="22"/>
  <c r="H24" i="40"/>
  <c r="G24" i="40"/>
  <c r="F24" i="40"/>
  <c r="H21" i="40"/>
  <c r="G21" i="40"/>
  <c r="F21" i="40"/>
  <c r="H18" i="40"/>
  <c r="G18" i="40"/>
  <c r="F18" i="40"/>
  <c r="H15" i="40"/>
  <c r="G15" i="40"/>
  <c r="F15" i="40"/>
  <c r="G29" i="40" l="1"/>
  <c r="G31" i="40" s="1"/>
  <c r="H29" i="40"/>
  <c r="H31" i="40" s="1"/>
  <c r="F29" i="40"/>
  <c r="F31" i="40" s="1"/>
  <c r="I15" i="40"/>
  <c r="I18" i="40"/>
  <c r="I21" i="40"/>
  <c r="I24" i="40"/>
  <c r="I29" i="40" s="1"/>
  <c r="I31" i="40" s="1"/>
  <c r="J12" i="32"/>
  <c r="F13" i="24" l="1"/>
  <c r="F32" i="24" s="1"/>
  <c r="J61" i="27" l="1"/>
  <c r="J23" i="39"/>
  <c r="J24" i="39" s="1"/>
  <c r="I23" i="39"/>
  <c r="H23" i="39"/>
  <c r="H19" i="39"/>
  <c r="G19" i="39"/>
  <c r="F19" i="39"/>
  <c r="F24" i="39" s="1"/>
  <c r="J99" i="20"/>
  <c r="J14" i="38"/>
  <c r="J17" i="38" s="1"/>
  <c r="H14" i="38"/>
  <c r="H17" i="38" s="1"/>
  <c r="G14" i="38"/>
  <c r="F17" i="38"/>
  <c r="J30" i="37"/>
  <c r="J51" i="20"/>
  <c r="J75" i="25"/>
  <c r="J77" i="25" s="1"/>
  <c r="H24" i="39" l="1"/>
  <c r="I24" i="39"/>
  <c r="I14" i="38"/>
  <c r="I17" i="38" s="1"/>
  <c r="G24" i="39"/>
  <c r="G17" i="38"/>
  <c r="I30" i="37"/>
  <c r="J60" i="33"/>
  <c r="J52" i="33"/>
  <c r="J38" i="30"/>
  <c r="J33" i="30"/>
  <c r="J54" i="26"/>
  <c r="J57" i="26" s="1"/>
  <c r="J59" i="24"/>
  <c r="J42" i="24"/>
  <c r="J49" i="23"/>
  <c r="J56" i="23" s="1"/>
  <c r="J66" i="23" s="1"/>
  <c r="G77" i="22"/>
  <c r="G27" i="22" l="1"/>
  <c r="H27" i="22"/>
  <c r="J27" i="22"/>
  <c r="F27" i="22"/>
  <c r="F36" i="22" s="1"/>
  <c r="F78" i="22" s="1"/>
  <c r="G17" i="22"/>
  <c r="H17" i="22"/>
  <c r="J17" i="22"/>
  <c r="G85" i="33"/>
  <c r="I85" i="33" s="1"/>
  <c r="G60" i="33"/>
  <c r="I60" i="33" s="1"/>
  <c r="G52" i="33"/>
  <c r="H52" i="33"/>
  <c r="H72" i="33" s="1"/>
  <c r="F52" i="33"/>
  <c r="F72" i="33" s="1"/>
  <c r="I60" i="32"/>
  <c r="G55" i="32"/>
  <c r="G51" i="32"/>
  <c r="F51" i="32"/>
  <c r="G25" i="32"/>
  <c r="J25" i="32"/>
  <c r="J34" i="32" s="1"/>
  <c r="J91" i="32" s="1"/>
  <c r="G12" i="32"/>
  <c r="I12" i="32" s="1"/>
  <c r="F12" i="32"/>
  <c r="F34" i="32" s="1"/>
  <c r="I68" i="31"/>
  <c r="I60" i="31"/>
  <c r="G56" i="31"/>
  <c r="H56" i="31"/>
  <c r="F56" i="31"/>
  <c r="F65" i="31" s="1"/>
  <c r="G53" i="31"/>
  <c r="H53" i="31"/>
  <c r="G15" i="31"/>
  <c r="G34" i="31" s="1"/>
  <c r="H15" i="31"/>
  <c r="H34" i="31" s="1"/>
  <c r="F15" i="31"/>
  <c r="F34" i="31" s="1"/>
  <c r="G19" i="30"/>
  <c r="H19" i="30"/>
  <c r="H27" i="30" s="1"/>
  <c r="F19" i="30"/>
  <c r="F27" i="30" s="1"/>
  <c r="G38" i="30"/>
  <c r="H38" i="30"/>
  <c r="F38" i="30"/>
  <c r="I37" i="30"/>
  <c r="H33" i="30"/>
  <c r="F60" i="29"/>
  <c r="G24" i="29"/>
  <c r="H24" i="29"/>
  <c r="G14" i="29"/>
  <c r="H14" i="29"/>
  <c r="F14" i="29"/>
  <c r="F33" i="29" s="1"/>
  <c r="I67" i="28"/>
  <c r="I69" i="28"/>
  <c r="G57" i="28"/>
  <c r="I57" i="28" s="1"/>
  <c r="G60" i="28"/>
  <c r="H60" i="28"/>
  <c r="H64" i="28" s="1"/>
  <c r="G24" i="28"/>
  <c r="H24" i="28"/>
  <c r="J24" i="28"/>
  <c r="G14" i="28"/>
  <c r="H14" i="28"/>
  <c r="J14" i="28"/>
  <c r="F14" i="28"/>
  <c r="F33" i="28" s="1"/>
  <c r="F14" i="27"/>
  <c r="F34" i="27" s="1"/>
  <c r="G83" i="27"/>
  <c r="I83" i="27" s="1"/>
  <c r="I58" i="24"/>
  <c r="G59" i="24"/>
  <c r="I59" i="24" s="1"/>
  <c r="G65" i="27"/>
  <c r="J65" i="27"/>
  <c r="H71" i="27"/>
  <c r="G49" i="27"/>
  <c r="I49" i="27" s="1"/>
  <c r="J49" i="27"/>
  <c r="F49" i="27"/>
  <c r="J67" i="27"/>
  <c r="J56" i="27"/>
  <c r="F56" i="27"/>
  <c r="J51" i="27"/>
  <c r="F51" i="27"/>
  <c r="G36" i="27"/>
  <c r="I36" i="27" s="1"/>
  <c r="J36" i="27"/>
  <c r="F36" i="27"/>
  <c r="G25" i="27"/>
  <c r="H25" i="27"/>
  <c r="J25" i="27"/>
  <c r="G14" i="27"/>
  <c r="H14" i="27"/>
  <c r="J14" i="27"/>
  <c r="I61" i="26"/>
  <c r="G61" i="26"/>
  <c r="H61" i="26"/>
  <c r="J61" i="26"/>
  <c r="F61" i="26"/>
  <c r="G54" i="26"/>
  <c r="H54" i="26"/>
  <c r="H57" i="26" s="1"/>
  <c r="F54" i="26"/>
  <c r="F57" i="26" s="1"/>
  <c r="H26" i="26"/>
  <c r="I26" i="26" s="1"/>
  <c r="F26" i="26"/>
  <c r="F14" i="26"/>
  <c r="G14" i="26"/>
  <c r="I14" i="26" s="1"/>
  <c r="I35" i="26" s="1"/>
  <c r="H14" i="26"/>
  <c r="G75" i="25"/>
  <c r="G53" i="25"/>
  <c r="G62" i="25" s="1"/>
  <c r="H53" i="25"/>
  <c r="H62" i="25" s="1"/>
  <c r="G25" i="25"/>
  <c r="H25" i="25"/>
  <c r="I25" i="25" s="1"/>
  <c r="F25" i="25"/>
  <c r="G14" i="25"/>
  <c r="H14" i="25"/>
  <c r="F14" i="25"/>
  <c r="H42" i="24"/>
  <c r="G42" i="24"/>
  <c r="F42" i="24"/>
  <c r="G23" i="24"/>
  <c r="H23" i="24"/>
  <c r="J23" i="24"/>
  <c r="J13" i="24"/>
  <c r="H13" i="24"/>
  <c r="G13" i="24"/>
  <c r="G65" i="23"/>
  <c r="I60" i="23"/>
  <c r="G23" i="23"/>
  <c r="J23" i="23"/>
  <c r="F23" i="23"/>
  <c r="J13" i="23"/>
  <c r="F13" i="23"/>
  <c r="I63" i="21"/>
  <c r="J16" i="21"/>
  <c r="G26" i="21"/>
  <c r="F35" i="21"/>
  <c r="H16" i="21"/>
  <c r="J33" i="20"/>
  <c r="J176" i="20" s="1"/>
  <c r="H49" i="23"/>
  <c r="H56" i="23" s="1"/>
  <c r="G56" i="23"/>
  <c r="F49" i="23"/>
  <c r="F56" i="23" s="1"/>
  <c r="I78" i="21"/>
  <c r="F86" i="20"/>
  <c r="H65" i="31" l="1"/>
  <c r="G65" i="31"/>
  <c r="G27" i="30"/>
  <c r="G39" i="30" s="1"/>
  <c r="I19" i="30"/>
  <c r="I14" i="28"/>
  <c r="I33" i="28" s="1"/>
  <c r="I24" i="28"/>
  <c r="G71" i="27"/>
  <c r="I25" i="27"/>
  <c r="F71" i="27"/>
  <c r="F85" i="27" s="1"/>
  <c r="I14" i="27"/>
  <c r="I16" i="21"/>
  <c r="H35" i="21"/>
  <c r="H80" i="21" s="1"/>
  <c r="I26" i="21"/>
  <c r="G35" i="21"/>
  <c r="G80" i="21" s="1"/>
  <c r="I14" i="29"/>
  <c r="I24" i="29"/>
  <c r="G34" i="25"/>
  <c r="G77" i="25" s="1"/>
  <c r="I14" i="25"/>
  <c r="H34" i="25"/>
  <c r="H77" i="25" s="1"/>
  <c r="G32" i="23"/>
  <c r="G66" i="23" s="1"/>
  <c r="G36" i="22"/>
  <c r="I17" i="22"/>
  <c r="I27" i="22"/>
  <c r="F71" i="29"/>
  <c r="F35" i="26"/>
  <c r="F62" i="26" s="1"/>
  <c r="F34" i="25"/>
  <c r="F77" i="25" s="1"/>
  <c r="F32" i="23"/>
  <c r="F66" i="23" s="1"/>
  <c r="H66" i="23"/>
  <c r="F39" i="30"/>
  <c r="J86" i="33"/>
  <c r="F76" i="31"/>
  <c r="I57" i="20"/>
  <c r="I74" i="20"/>
  <c r="I99" i="20"/>
  <c r="I51" i="20"/>
  <c r="I86" i="20"/>
  <c r="F61" i="24"/>
  <c r="G33" i="28"/>
  <c r="I60" i="28"/>
  <c r="I64" i="28" s="1"/>
  <c r="G84" i="27"/>
  <c r="I35" i="20"/>
  <c r="J39" i="30"/>
  <c r="J33" i="28"/>
  <c r="J71" i="28" s="1"/>
  <c r="F71" i="28"/>
  <c r="J32" i="24"/>
  <c r="J61" i="24" s="1"/>
  <c r="F118" i="20"/>
  <c r="G34" i="32"/>
  <c r="H33" i="29"/>
  <c r="H71" i="29" s="1"/>
  <c r="G33" i="29"/>
  <c r="G71" i="29" s="1"/>
  <c r="H33" i="28"/>
  <c r="J34" i="27"/>
  <c r="H34" i="27"/>
  <c r="G34" i="27"/>
  <c r="H32" i="24"/>
  <c r="H61" i="24" s="1"/>
  <c r="G32" i="24"/>
  <c r="G33" i="20"/>
  <c r="G176" i="20" s="1"/>
  <c r="I56" i="31"/>
  <c r="G76" i="31"/>
  <c r="I75" i="31"/>
  <c r="J71" i="27"/>
  <c r="J85" i="27" s="1"/>
  <c r="I70" i="28"/>
  <c r="I65" i="23"/>
  <c r="H33" i="20"/>
  <c r="H176" i="20" s="1"/>
  <c r="I38" i="30"/>
  <c r="H39" i="30"/>
  <c r="I42" i="24"/>
  <c r="G86" i="33"/>
  <c r="I52" i="33"/>
  <c r="I23" i="33"/>
  <c r="F91" i="32"/>
  <c r="I51" i="32"/>
  <c r="H76" i="31"/>
  <c r="I65" i="27"/>
  <c r="H35" i="26"/>
  <c r="H62" i="26" s="1"/>
  <c r="I53" i="25"/>
  <c r="I62" i="25" s="1"/>
  <c r="I75" i="25"/>
  <c r="I23" i="23"/>
  <c r="J36" i="22"/>
  <c r="J78" i="22" s="1"/>
  <c r="G78" i="22"/>
  <c r="H36" i="22"/>
  <c r="H78" i="22" s="1"/>
  <c r="G64" i="32"/>
  <c r="I55" i="32"/>
  <c r="I25" i="32"/>
  <c r="I34" i="32" s="1"/>
  <c r="I91" i="32" s="1"/>
  <c r="I53" i="31"/>
  <c r="I15" i="31"/>
  <c r="I34" i="31" s="1"/>
  <c r="G64" i="28"/>
  <c r="I23" i="24"/>
  <c r="J62" i="26"/>
  <c r="G35" i="26"/>
  <c r="I54" i="26"/>
  <c r="I57" i="26" s="1"/>
  <c r="G57" i="26"/>
  <c r="I13" i="24"/>
  <c r="I13" i="23"/>
  <c r="I49" i="23"/>
  <c r="I56" i="23" s="1"/>
  <c r="F80" i="21"/>
  <c r="I83" i="20"/>
  <c r="I71" i="20"/>
  <c r="I34" i="27" l="1"/>
  <c r="I85" i="27" s="1"/>
  <c r="I35" i="21"/>
  <c r="I80" i="21" s="1"/>
  <c r="F86" i="33"/>
  <c r="I71" i="28"/>
  <c r="I34" i="25"/>
  <c r="I77" i="25" s="1"/>
  <c r="I36" i="22"/>
  <c r="I78" i="22" s="1"/>
  <c r="I76" i="31"/>
  <c r="G71" i="28"/>
  <c r="I86" i="33"/>
  <c r="H71" i="28"/>
  <c r="G62" i="26"/>
  <c r="I32" i="24"/>
  <c r="I61" i="24" s="1"/>
  <c r="G61" i="24"/>
  <c r="I27" i="30"/>
  <c r="I39" i="30" s="1"/>
  <c r="H85" i="27"/>
  <c r="H86" i="33"/>
  <c r="G85" i="27"/>
  <c r="I32" i="23"/>
  <c r="I66" i="23" s="1"/>
  <c r="I64" i="32"/>
  <c r="G91" i="32"/>
  <c r="I33" i="29"/>
  <c r="I71" i="29" s="1"/>
  <c r="I62" i="26"/>
  <c r="H124" i="20"/>
  <c r="I124" i="20"/>
  <c r="H128" i="20"/>
  <c r="I128" i="20"/>
</calcChain>
</file>

<file path=xl/sharedStrings.xml><?xml version="1.0" encoding="utf-8"?>
<sst xmlns="http://schemas.openxmlformats.org/spreadsheetml/2006/main" count="2453" uniqueCount="555">
  <si>
    <t>LBP Form No. 2</t>
  </si>
  <si>
    <t>Object of Expenditure</t>
  </si>
  <si>
    <t>Salaries and Wages</t>
  </si>
  <si>
    <t>Salaries and Wages - Regular</t>
  </si>
  <si>
    <t>Other Compensation</t>
  </si>
  <si>
    <t>Personal Economic Relief Allowance (PERA)</t>
  </si>
  <si>
    <t>Other Personnel Benefits</t>
  </si>
  <si>
    <t>Maintenance and Other Operating Expenses</t>
  </si>
  <si>
    <t>Traveling Expenses</t>
  </si>
  <si>
    <t>Training and Scholarship Expenses</t>
  </si>
  <si>
    <t>Supplies and Materials Expenses</t>
  </si>
  <si>
    <t>Utility Expenses</t>
  </si>
  <si>
    <t>Confidential, Intelligence and Extraordinary Expenses</t>
  </si>
  <si>
    <t>Repairs and Maintenance</t>
  </si>
  <si>
    <t>Financial Expenses</t>
  </si>
  <si>
    <t>Capital Outlays</t>
  </si>
  <si>
    <t>Total Appropriations</t>
  </si>
  <si>
    <t>Account Code</t>
  </si>
  <si>
    <t>Past Year</t>
  </si>
  <si>
    <t>(Actual)</t>
  </si>
  <si>
    <t>Current Year (Estimate)</t>
  </si>
  <si>
    <t>First Semester</t>
  </si>
  <si>
    <t>Second Semester</t>
  </si>
  <si>
    <t>Total</t>
  </si>
  <si>
    <t>(Estimate)</t>
  </si>
  <si>
    <t>Budget Year</t>
  </si>
  <si>
    <t>(Proposed)</t>
  </si>
  <si>
    <t>Annex D</t>
  </si>
  <si>
    <t>Prepared:</t>
  </si>
  <si>
    <t>Department Head</t>
  </si>
  <si>
    <t>Reviewed:</t>
  </si>
  <si>
    <t>Approved:</t>
  </si>
  <si>
    <t>GERMILIZA M. ALANO</t>
  </si>
  <si>
    <t>SALVADOR P. ANTOJADO, JR.</t>
  </si>
  <si>
    <t>SUB-TOTAL</t>
  </si>
  <si>
    <t>Office Supplies Expenses</t>
  </si>
  <si>
    <t>Representation Expenses</t>
  </si>
  <si>
    <t>Donations</t>
  </si>
  <si>
    <t>Other MOOE</t>
  </si>
  <si>
    <t>Laptop</t>
  </si>
  <si>
    <t>Printer</t>
  </si>
  <si>
    <t>Printer - CeC</t>
  </si>
  <si>
    <t>TOTAL MOOE</t>
  </si>
  <si>
    <t>Telephone Expenses - Mobile</t>
  </si>
  <si>
    <t>Traveling Expenses (collectors)</t>
  </si>
  <si>
    <t>Water Dispenser</t>
  </si>
  <si>
    <t>Steel Cabinet</t>
  </si>
  <si>
    <r>
      <t xml:space="preserve">Office: </t>
    </r>
    <r>
      <rPr>
        <u/>
        <sz val="11"/>
        <color theme="1"/>
        <rFont val="Calibri"/>
        <family val="2"/>
        <scheme val="minor"/>
      </rPr>
      <t>Assessor's Office</t>
    </r>
  </si>
  <si>
    <t>Honorarium RTC</t>
  </si>
  <si>
    <t>Honorarium PPO</t>
  </si>
  <si>
    <t>Honorarium COMELEC</t>
  </si>
  <si>
    <t>TOTAL</t>
  </si>
  <si>
    <t>Training Expenses</t>
  </si>
  <si>
    <r>
      <t xml:space="preserve">Office: </t>
    </r>
    <r>
      <rPr>
        <u/>
        <sz val="11"/>
        <color theme="1"/>
        <rFont val="Calibri"/>
        <family val="2"/>
        <scheme val="minor"/>
      </rPr>
      <t>COA</t>
    </r>
  </si>
  <si>
    <t>EVELYN R. RONGO</t>
  </si>
  <si>
    <t>EARL RYAN L. ESPRA</t>
  </si>
  <si>
    <t xml:space="preserve"> </t>
  </si>
  <si>
    <t xml:space="preserve">                        Department Head</t>
  </si>
  <si>
    <t xml:space="preserve">       Department Head</t>
  </si>
  <si>
    <t xml:space="preserve">  </t>
  </si>
  <si>
    <t>General Services</t>
  </si>
  <si>
    <t>Janitorial Services</t>
  </si>
  <si>
    <t>Printer - HRMO</t>
  </si>
  <si>
    <t>Computer w/complete Accessories</t>
  </si>
  <si>
    <t>Personnel Benefit Contributions</t>
  </si>
  <si>
    <r>
      <t xml:space="preserve">Office: </t>
    </r>
    <r>
      <rPr>
        <u/>
        <sz val="11"/>
        <color theme="1"/>
        <rFont val="Calibri"/>
        <family val="2"/>
        <scheme val="minor"/>
      </rPr>
      <t>Mayor's Office</t>
    </r>
  </si>
  <si>
    <t>Personal Services</t>
  </si>
  <si>
    <r>
      <t xml:space="preserve">Office: </t>
    </r>
    <r>
      <rPr>
        <u/>
        <sz val="11"/>
        <color theme="1"/>
        <rFont val="Calibri"/>
        <family val="2"/>
        <scheme val="minor"/>
      </rPr>
      <t>Legislative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</si>
  <si>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SB Secretariat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</si>
  <si>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MPDC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</si>
  <si>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Local Civil Registrar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</si>
  <si>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Budget Office</t>
    </r>
  </si>
  <si>
    <r>
      <t>Office:</t>
    </r>
    <r>
      <rPr>
        <u/>
        <sz val="11"/>
        <color theme="1"/>
        <rFont val="Calibri"/>
        <family val="2"/>
        <scheme val="minor"/>
      </rPr>
      <t xml:space="preserve"> Accounting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</si>
  <si>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Treasurer's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</si>
  <si>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Engineering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</si>
  <si>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Agriculture's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</si>
  <si>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Health Office</t>
    </r>
  </si>
  <si>
    <t>Communications Expenses</t>
  </si>
  <si>
    <t>Taxes, Insurance Premiums and Other Fees</t>
  </si>
  <si>
    <t>Other Maintenance and Operating Expenses</t>
  </si>
  <si>
    <r>
      <t xml:space="preserve">Office: </t>
    </r>
    <r>
      <rPr>
        <u/>
        <sz val="11"/>
        <color theme="1"/>
        <rFont val="Calibri"/>
        <family val="2"/>
        <scheme val="minor"/>
      </rPr>
      <t>DSWD</t>
    </r>
  </si>
  <si>
    <t>Financial Assistance/Subsidy</t>
  </si>
  <si>
    <t>5-01-01-010</t>
  </si>
  <si>
    <t>5-01-02-010</t>
  </si>
  <si>
    <t xml:space="preserve">5-02-01         </t>
  </si>
  <si>
    <t xml:space="preserve">5-02-02         </t>
  </si>
  <si>
    <t xml:space="preserve">5-02-03         </t>
  </si>
  <si>
    <t xml:space="preserve">5-02-05         </t>
  </si>
  <si>
    <t xml:space="preserve">5-02-13         </t>
  </si>
  <si>
    <t xml:space="preserve">5-02-99         </t>
  </si>
  <si>
    <t>Property, Plant and Equipment</t>
  </si>
  <si>
    <t xml:space="preserve">1-07               </t>
  </si>
  <si>
    <t>TOTAL - PS</t>
  </si>
  <si>
    <t>TOTAL - MOOE</t>
  </si>
  <si>
    <t>TOTAL - Capital Outlay</t>
  </si>
  <si>
    <t>Traveling Expenses - PESO</t>
  </si>
  <si>
    <t>Traveling Expenses - Library</t>
  </si>
  <si>
    <t>Traveling Expenses - HRMO</t>
  </si>
  <si>
    <t>Traveling Expenses - CeC</t>
  </si>
  <si>
    <t>Training Expenses - Library</t>
  </si>
  <si>
    <t>Training Expenses - HRMO</t>
  </si>
  <si>
    <t>Training Expenses - PESO</t>
  </si>
  <si>
    <t>Training Expenses - CeC</t>
  </si>
  <si>
    <t>Electricity Expenses</t>
  </si>
  <si>
    <t>Telephone Expenses</t>
  </si>
  <si>
    <t>Confidential Expenses</t>
  </si>
  <si>
    <t>Extraordinary and Miscellaneous Expenses</t>
  </si>
  <si>
    <t>Other General Services</t>
  </si>
  <si>
    <t>R/M - Machinery and Equipment (Office Equipment)</t>
  </si>
  <si>
    <t>R/M - Transportation Equipment</t>
  </si>
  <si>
    <t>Insurance Expenses</t>
  </si>
  <si>
    <t>Taxes, Duties and Licenses (Renewal of License - firearms)</t>
  </si>
  <si>
    <t>Advertising Expenses</t>
  </si>
  <si>
    <t>Transportation and Delivery Expenses</t>
  </si>
  <si>
    <t>Membership Dues and Contributions to Organizations</t>
  </si>
  <si>
    <t>Subscription Expenses - Library</t>
  </si>
  <si>
    <t>Information and Communication Technology Equipment</t>
  </si>
  <si>
    <t>Furniture and Fixtures</t>
  </si>
  <si>
    <t>Buildings (Renovation of Office - HRMO)</t>
  </si>
  <si>
    <t>Other Machinery and Equipment (Biometric)</t>
  </si>
  <si>
    <t>Internet Subscription Expenses</t>
  </si>
  <si>
    <t>R/M - Transportation Equipment (Motor Vehicles)</t>
  </si>
  <si>
    <t>5-02-01-010</t>
  </si>
  <si>
    <t>5-02-02-010</t>
  </si>
  <si>
    <t>5-02-03-010</t>
  </si>
  <si>
    <t>5-02-03-090</t>
  </si>
  <si>
    <t>5-02-04-020</t>
  </si>
  <si>
    <t>5-02-05-020</t>
  </si>
  <si>
    <t>5-02-05-030</t>
  </si>
  <si>
    <t>5-02-01</t>
  </si>
  <si>
    <t>5-02-02</t>
  </si>
  <si>
    <t>5-02-03</t>
  </si>
  <si>
    <t>5-02-04</t>
  </si>
  <si>
    <t>5-02-05</t>
  </si>
  <si>
    <t>5-02-10</t>
  </si>
  <si>
    <t>5-02-10-010</t>
  </si>
  <si>
    <t>5-02-10-030</t>
  </si>
  <si>
    <t>Representation Allowance RA</t>
  </si>
  <si>
    <t>Transportation Allowance TA</t>
  </si>
  <si>
    <t>Clothing/Uniform Allowance</t>
  </si>
  <si>
    <t>Subsistence Allowance</t>
  </si>
  <si>
    <t>Laundry Allowance</t>
  </si>
  <si>
    <t>Productivity Incentive Allowance</t>
  </si>
  <si>
    <t>Hazard Pay</t>
  </si>
  <si>
    <t>Overtime and Night Pay</t>
  </si>
  <si>
    <t>Year End Bonus</t>
  </si>
  <si>
    <t>Longevity Pay</t>
  </si>
  <si>
    <t>Cash Gift</t>
  </si>
  <si>
    <t>Retirement and Life Insurance Premiums</t>
  </si>
  <si>
    <t>Pag-IBIG Contributions</t>
  </si>
  <si>
    <t>Philhealth Contributions</t>
  </si>
  <si>
    <t>Employee Compensation Insurance Premiums</t>
  </si>
  <si>
    <t>5-01-02-020</t>
  </si>
  <si>
    <t>5-01-02-030</t>
  </si>
  <si>
    <t>5-01-02-040</t>
  </si>
  <si>
    <t>5-01-02-050</t>
  </si>
  <si>
    <t>5-01-02-060</t>
  </si>
  <si>
    <t>5-01-02-080</t>
  </si>
  <si>
    <t>5-01-02-110</t>
  </si>
  <si>
    <t>5-01-02-120</t>
  </si>
  <si>
    <t>5-01-02-130</t>
  </si>
  <si>
    <t>5-01-02-140</t>
  </si>
  <si>
    <t>5-01-02-150</t>
  </si>
  <si>
    <t>5-01-03</t>
  </si>
  <si>
    <t>5-01-03-010</t>
  </si>
  <si>
    <t>5-01-03-020</t>
  </si>
  <si>
    <t>5-01-03-040</t>
  </si>
  <si>
    <t>5-01-01</t>
  </si>
  <si>
    <t>5-01-02</t>
  </si>
  <si>
    <t>5-01-03-030</t>
  </si>
  <si>
    <t>5-01-04</t>
  </si>
  <si>
    <t>5-02-12</t>
  </si>
  <si>
    <t>5-02-12-020</t>
  </si>
  <si>
    <t>5-02-12-030</t>
  </si>
  <si>
    <t>5-02-12-040</t>
  </si>
  <si>
    <t>5-02-13</t>
  </si>
  <si>
    <t>5-02-13-050</t>
  </si>
  <si>
    <t>5-02-13-060</t>
  </si>
  <si>
    <t>5-02-16</t>
  </si>
  <si>
    <t>5-02-16-010</t>
  </si>
  <si>
    <t>5-02-16-030</t>
  </si>
  <si>
    <t>5-02-99</t>
  </si>
  <si>
    <t>5-02-99-010</t>
  </si>
  <si>
    <t>5-02-99-030</t>
  </si>
  <si>
    <t>5-02-99-040</t>
  </si>
  <si>
    <t>5-02-99-060</t>
  </si>
  <si>
    <t>5-02-99-070</t>
  </si>
  <si>
    <t>5-02-99-080</t>
  </si>
  <si>
    <t>5-02-99-990</t>
  </si>
  <si>
    <t>1-07</t>
  </si>
  <si>
    <t>1-07-04-010</t>
  </si>
  <si>
    <t>1-07-05-030</t>
  </si>
  <si>
    <t>1-07-05-990</t>
  </si>
  <si>
    <t>1-07-07-010</t>
  </si>
  <si>
    <t>Communication Equipment</t>
  </si>
  <si>
    <t>1-07-05-070</t>
  </si>
  <si>
    <t>MERLY C. MASUGBO</t>
  </si>
  <si>
    <t>Other Machinery and Equipment (Camera)</t>
  </si>
  <si>
    <t>Office Equipment (Aircon)</t>
  </si>
  <si>
    <t>1-07-05-020</t>
  </si>
  <si>
    <t>Accountable Forms Expenses</t>
  </si>
  <si>
    <t>Fuel, Oil and Lubricants Expenses</t>
  </si>
  <si>
    <t>5-02-03-020</t>
  </si>
  <si>
    <t>R/M - Buildings and Other Structures (Office Building)</t>
  </si>
  <si>
    <t>5-02-13-040</t>
  </si>
  <si>
    <t>5-02-16-020</t>
  </si>
  <si>
    <t>Fidelity Bond Premiums</t>
  </si>
  <si>
    <t>Printing and Publication Expenses</t>
  </si>
  <si>
    <t>5-02-99-020</t>
  </si>
  <si>
    <t>Computer with Complete Accessories</t>
  </si>
  <si>
    <t>Other Machinery and Equipment (Water Dispenser)</t>
  </si>
  <si>
    <t>Motor Vehicles</t>
  </si>
  <si>
    <t>1-07-06-010</t>
  </si>
  <si>
    <t>R/M - Machinery and Equipment (Cons. &amp; Heavy Equipment)</t>
  </si>
  <si>
    <t>R/M - Buildings and Other Structures (Public Building)</t>
  </si>
  <si>
    <t>Postage and Courier Services</t>
  </si>
  <si>
    <t>5-02-05-010</t>
  </si>
  <si>
    <t>5-02-14</t>
  </si>
  <si>
    <t>5-02-14-990</t>
  </si>
  <si>
    <t>Medical, Dental and Laboratory Supplies Expenses</t>
  </si>
  <si>
    <t>5-02-03-080</t>
  </si>
  <si>
    <t>Other General Services (BNS/BHW/JO)</t>
  </si>
  <si>
    <t>R/M - Infrastructure Assets  (Water Supply)</t>
  </si>
  <si>
    <t>5-02-13-030</t>
  </si>
  <si>
    <t>Buildings (Renovation of Office - Senior Citizen)</t>
  </si>
  <si>
    <t>Furniture and Fixture</t>
  </si>
  <si>
    <t>Office Table</t>
  </si>
  <si>
    <t>Office Chairs</t>
  </si>
  <si>
    <t>Fuel Oil and Lubricants</t>
  </si>
  <si>
    <t>Aircondition System</t>
  </si>
  <si>
    <t>Repair and Maintenance</t>
  </si>
  <si>
    <t>Other  Maintenance and Operating Expenses</t>
  </si>
  <si>
    <t xml:space="preserve">Office Equipment </t>
  </si>
  <si>
    <t>Typewriter</t>
  </si>
  <si>
    <t>Office Table/Chairs</t>
  </si>
  <si>
    <t>Binder</t>
  </si>
  <si>
    <t>2 Steel Cabinet</t>
  </si>
  <si>
    <t>Accountable Forms (BRGY.)</t>
  </si>
  <si>
    <t>Swivel Chair</t>
  </si>
  <si>
    <t>Laptop (Lift/Esre) New SPECS.</t>
  </si>
  <si>
    <t>Machinery</t>
  </si>
  <si>
    <t>1-07-05-010</t>
  </si>
  <si>
    <t>1 Unit Powersaw</t>
  </si>
  <si>
    <t>Subsidies - Others-MAFC Traveling</t>
  </si>
  <si>
    <t>Refrigerator</t>
  </si>
  <si>
    <t>Office Equipment</t>
  </si>
  <si>
    <t>2 of 2</t>
  </si>
  <si>
    <t>2 of 1</t>
  </si>
  <si>
    <t>Postage and Deliveries</t>
  </si>
  <si>
    <t>Laptop (New SPECS)</t>
  </si>
  <si>
    <t xml:space="preserve">       Jobs Fair</t>
  </si>
  <si>
    <t xml:space="preserve">      Capability Building/Livelihood Skills Training</t>
  </si>
  <si>
    <t>Other Maintenance and Other Operating Expenses</t>
  </si>
  <si>
    <t>Honorarium PAO</t>
  </si>
  <si>
    <t>Peace and Order</t>
  </si>
  <si>
    <r>
      <t xml:space="preserve">Office: </t>
    </r>
    <r>
      <rPr>
        <u/>
        <sz val="11"/>
        <color theme="1"/>
        <rFont val="Calibri"/>
        <family val="2"/>
        <scheme val="minor"/>
      </rPr>
      <t>DILG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</si>
  <si>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MCTC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</si>
  <si>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National Office</t>
    </r>
  </si>
  <si>
    <t>Mid-Year Bonus</t>
  </si>
  <si>
    <t>PEI</t>
  </si>
  <si>
    <t>SPES Wages</t>
  </si>
  <si>
    <t>Burial and Medical Assistant</t>
  </si>
  <si>
    <t>Conduct of Information Caravan</t>
  </si>
  <si>
    <t>Celebration of Araw ng Kalawit</t>
  </si>
  <si>
    <t>Maintenance of Tourism St. Lights</t>
  </si>
  <si>
    <t>Celebration of SAULOG</t>
  </si>
  <si>
    <t xml:space="preserve">   PEI</t>
  </si>
  <si>
    <t xml:space="preserve">    PEI</t>
  </si>
  <si>
    <t xml:space="preserve">         Election Fund - National</t>
  </si>
  <si>
    <t xml:space="preserve">         Election Fund - Barangay</t>
  </si>
  <si>
    <t xml:space="preserve">   5-02-02</t>
  </si>
  <si>
    <t>Transportation Allowance (TA)</t>
  </si>
  <si>
    <t>5-02-01-010-1</t>
  </si>
  <si>
    <t>5-02-01-010-2</t>
  </si>
  <si>
    <t>5-02-01-010-3</t>
  </si>
  <si>
    <t>5-02-01-010-4</t>
  </si>
  <si>
    <t>5-02-02-010-1</t>
  </si>
  <si>
    <t>5-02-02-010-2</t>
  </si>
  <si>
    <t>5-02-02-010-3</t>
  </si>
  <si>
    <t>5-02-02-010-4</t>
  </si>
  <si>
    <t>5-02-12-040-2</t>
  </si>
  <si>
    <t>Municipal Budget Officer</t>
  </si>
  <si>
    <t xml:space="preserve">     1 Unit Water Dispenser LDRRMO</t>
  </si>
  <si>
    <t xml:space="preserve">     1 Unit Computer w/ complete Accessories</t>
  </si>
  <si>
    <t xml:space="preserve">     Purchase of Plastic Curtain w/UPS</t>
  </si>
  <si>
    <t xml:space="preserve">     Purchase of Plastic Water Tank (LDRRMO)</t>
  </si>
  <si>
    <t xml:space="preserve">      Airconditioning System</t>
  </si>
  <si>
    <t>5-02-99-990-1</t>
  </si>
  <si>
    <t>5-02-99-990-2</t>
  </si>
  <si>
    <t>5-02-99-990-3</t>
  </si>
  <si>
    <t>5-02-99-990-4</t>
  </si>
  <si>
    <t>5-02-99-990-5</t>
  </si>
  <si>
    <t>5-02-99-990-6</t>
  </si>
  <si>
    <t>5-02-99-990-7</t>
  </si>
  <si>
    <t>1-07-05-020-1</t>
  </si>
  <si>
    <t>1-07-05-030-2</t>
  </si>
  <si>
    <t>1-07-05-030-3</t>
  </si>
  <si>
    <t>1-07-05-030-4</t>
  </si>
  <si>
    <t>1-07-07-010-2</t>
  </si>
  <si>
    <t>1-07-05-020-4</t>
  </si>
  <si>
    <t>1-07-05-010-1</t>
  </si>
  <si>
    <t>1-07-05-010-2</t>
  </si>
  <si>
    <t xml:space="preserve">       Health and Nutrition Maternal Child Care</t>
  </si>
  <si>
    <t xml:space="preserve">       Informative Education Campaign</t>
  </si>
  <si>
    <t xml:space="preserve">       Environmental Sanitation</t>
  </si>
  <si>
    <t>5-02-99-990-10</t>
  </si>
  <si>
    <t>5-02-99-990-12</t>
  </si>
  <si>
    <t>5-02-99-990-13</t>
  </si>
  <si>
    <t>OSCA</t>
  </si>
  <si>
    <t>Day Care Worker</t>
  </si>
  <si>
    <t>Youth Program</t>
  </si>
  <si>
    <t>Elderly Person w/ Disability</t>
  </si>
  <si>
    <t>Children Program</t>
  </si>
  <si>
    <t>Women Welfare Program</t>
  </si>
  <si>
    <t>Pantawid Pamilyang Filipino</t>
  </si>
  <si>
    <t>Philhealth for Indigent</t>
  </si>
  <si>
    <t>5-02-99-990-14</t>
  </si>
  <si>
    <t>5-02-99-990-15</t>
  </si>
  <si>
    <t>5-02-99-990-16</t>
  </si>
  <si>
    <t>5-02-99-990-17</t>
  </si>
  <si>
    <t>5-02-99-990-18</t>
  </si>
  <si>
    <t>5-02-99-990-19</t>
  </si>
  <si>
    <t>5-02-99-990-20</t>
  </si>
  <si>
    <t>5-02-99-990-21</t>
  </si>
  <si>
    <t>Peace and Order Council (POC)</t>
  </si>
  <si>
    <t>1-07-05-020-2</t>
  </si>
  <si>
    <t>1-07-05-020-3</t>
  </si>
  <si>
    <t>1-07-05-030-1</t>
  </si>
  <si>
    <t>1-07-05-020-6</t>
  </si>
  <si>
    <t>1-07-05-020-7</t>
  </si>
  <si>
    <t>Computer W/Complete Accessories</t>
  </si>
  <si>
    <t>1-07-05-020-10</t>
  </si>
  <si>
    <t>5-02-01-010-5</t>
  </si>
  <si>
    <t>5-02-03-020-1</t>
  </si>
  <si>
    <t>1 Unit Powerwash 1.5</t>
  </si>
  <si>
    <t>Weighing Scale</t>
  </si>
  <si>
    <t>1-07-05-010-3</t>
  </si>
  <si>
    <t>Office Equipment (Freezer)</t>
  </si>
  <si>
    <t>1-07-05-020-9</t>
  </si>
  <si>
    <t>5-02-12-040-4</t>
  </si>
  <si>
    <t>5-02-12-040-5</t>
  </si>
  <si>
    <t xml:space="preserve">Donations </t>
  </si>
  <si>
    <t>Municipal Mayor</t>
  </si>
  <si>
    <r>
      <t xml:space="preserve">Office: </t>
    </r>
    <r>
      <rPr>
        <u/>
        <sz val="11"/>
        <color theme="1"/>
        <rFont val="Calibri"/>
        <family val="2"/>
        <scheme val="minor"/>
      </rPr>
      <t>Economic Ent. &amp; Gen. Service</t>
    </r>
  </si>
  <si>
    <t>Security Services</t>
  </si>
  <si>
    <t>5-02-12-990</t>
  </si>
  <si>
    <t>Tablet</t>
  </si>
  <si>
    <t>Additional Cash Gift Benefits</t>
  </si>
  <si>
    <t xml:space="preserve">   Additional Cash Benefits</t>
  </si>
  <si>
    <t>Wages JO</t>
  </si>
  <si>
    <t xml:space="preserve">  Additional Cash Benefits</t>
  </si>
  <si>
    <t xml:space="preserve">   Additional  Cash Benefits</t>
  </si>
  <si>
    <t>R/M Offfice  Equipment</t>
  </si>
  <si>
    <t>Traveling Expenses - Postal</t>
  </si>
  <si>
    <t>Office Supplies Expenses - PESO</t>
  </si>
  <si>
    <t>Office Supplies Expenses - BAC</t>
  </si>
  <si>
    <t>Office Supplies Expenses - Library</t>
  </si>
  <si>
    <t>Telephone Expenses - PESO</t>
  </si>
  <si>
    <t xml:space="preserve">Internet Subscription Expenses </t>
  </si>
  <si>
    <t>SPES Orientation</t>
  </si>
  <si>
    <t>Career Advocary</t>
  </si>
  <si>
    <t xml:space="preserve">Fuel, Oil and Lubricants Expenses </t>
  </si>
  <si>
    <t>Celebration of CSC Day</t>
  </si>
  <si>
    <t>Desktop Microphone</t>
  </si>
  <si>
    <t xml:space="preserve">     General Revision</t>
  </si>
  <si>
    <t>Internet Expenses</t>
  </si>
  <si>
    <t>TB DOTS Program</t>
  </si>
  <si>
    <t>Expanded Immunization Program</t>
  </si>
  <si>
    <t>Medical Caravan - (Annual &amp; Quarterly)</t>
  </si>
  <si>
    <t>Araw Medical Outreach</t>
  </si>
  <si>
    <t>NDC (Non Communicable Disease Program</t>
  </si>
  <si>
    <t>Blood Donation Program</t>
  </si>
  <si>
    <t xml:space="preserve">Family Planning Program </t>
  </si>
  <si>
    <t>Health Board</t>
  </si>
  <si>
    <t xml:space="preserve">       Buntis Congress/Mother's Class</t>
  </si>
  <si>
    <t>Emergency Assistance Program</t>
  </si>
  <si>
    <t>Counterpart to 4Ps Program</t>
  </si>
  <si>
    <t>Child Welfare Program</t>
  </si>
  <si>
    <t>Camera Samsung - PESO</t>
  </si>
  <si>
    <t>Repairs and Maintenance Transportation</t>
  </si>
  <si>
    <t>Office: PNP</t>
  </si>
  <si>
    <t>Fuel, Oil &amp; Lubricants Expenses</t>
  </si>
  <si>
    <t>Repairs and Maintenance - Patrol Car</t>
  </si>
  <si>
    <t>Other MOOE (Honorarium)</t>
  </si>
  <si>
    <t>Refrigerator Mayor's Office</t>
  </si>
  <si>
    <t>Printer -  Mayor's Office</t>
  </si>
  <si>
    <t>Printer - MSWDO</t>
  </si>
  <si>
    <t>Steel Cabinet Mayor's Office</t>
  </si>
  <si>
    <t>Table with Chairs - Mayor's Office</t>
  </si>
  <si>
    <t>Table with Chairs - BOF</t>
  </si>
  <si>
    <t>Laptop - MPDC</t>
  </si>
  <si>
    <t>Laptop - LCR</t>
  </si>
  <si>
    <t>Laptop - Accounting</t>
  </si>
  <si>
    <t>Furniture &amp; Fixture - Treasurer</t>
  </si>
  <si>
    <t>Furniture &amp; Fixture - Assessor</t>
  </si>
  <si>
    <t>GPS - MPDC</t>
  </si>
  <si>
    <t>GPS - Assessor</t>
  </si>
  <si>
    <t xml:space="preserve">GPS - Engineering </t>
  </si>
  <si>
    <t>Swivel Chair - Treasurer</t>
  </si>
  <si>
    <t>MC - XRM 125 - Engineering</t>
  </si>
  <si>
    <t>Water Dispenser - Agriculture</t>
  </si>
  <si>
    <t>Aircon - Secretariat</t>
  </si>
  <si>
    <t>Aircon - MSWDO</t>
  </si>
  <si>
    <t>Chairs (Ruby) - MSWDO</t>
  </si>
  <si>
    <t>Projector - MSWDO</t>
  </si>
  <si>
    <t>Extension of Building - MSWDO</t>
  </si>
  <si>
    <t>4 of 4</t>
  </si>
  <si>
    <t>4 of 3</t>
  </si>
  <si>
    <t>4 of 2</t>
  </si>
  <si>
    <t>4 of 1</t>
  </si>
  <si>
    <t>laptop - DILG</t>
  </si>
  <si>
    <t>5-02-99-990-11</t>
  </si>
  <si>
    <t>5-02-99-990-22</t>
  </si>
  <si>
    <t>5-02-99-990-23</t>
  </si>
  <si>
    <t>5-02-99-990-24</t>
  </si>
  <si>
    <t>5-02-99-990-25</t>
  </si>
  <si>
    <t>5-02-99-990-26</t>
  </si>
  <si>
    <t>5-02-99-990-27</t>
  </si>
  <si>
    <t>5-02-05-020-1</t>
  </si>
  <si>
    <t>5-02-99-080-1</t>
  </si>
  <si>
    <t>1-07-05-030-6</t>
  </si>
  <si>
    <t>Sala Set</t>
  </si>
  <si>
    <t>Curtains Session Hall</t>
  </si>
  <si>
    <t>1-07-05-030-5</t>
  </si>
  <si>
    <t>1-07-05-030-7</t>
  </si>
  <si>
    <t>1-07-05-030-8</t>
  </si>
  <si>
    <t>1-07-05-030-9</t>
  </si>
  <si>
    <t>1-07-05-030-10</t>
  </si>
  <si>
    <t>1-07-05-030-11</t>
  </si>
  <si>
    <t>1-07-05-030-12</t>
  </si>
  <si>
    <t>1-07-05-030-13</t>
  </si>
  <si>
    <t>1-07-07-010-3</t>
  </si>
  <si>
    <t>1-07-07-010-4</t>
  </si>
  <si>
    <t>1-07-07-010-5</t>
  </si>
  <si>
    <t>1-07-07-010-6</t>
  </si>
  <si>
    <t>1-07-07-010-7</t>
  </si>
  <si>
    <t>1-07-07-010-8</t>
  </si>
  <si>
    <t>Water Dispenser - Budget Office</t>
  </si>
  <si>
    <t>1-07-05-020-5</t>
  </si>
  <si>
    <t>Printer - Budget Office</t>
  </si>
  <si>
    <t>Swivel Chair - Budget Office</t>
  </si>
  <si>
    <t>1-07-07-010-1</t>
  </si>
  <si>
    <t>1-07-07-010-9</t>
  </si>
  <si>
    <t>5-02-03-010-1</t>
  </si>
  <si>
    <t>5-02-03-010-2</t>
  </si>
  <si>
    <t>5-02-03-010-3</t>
  </si>
  <si>
    <t>5-02-03-010-4</t>
  </si>
  <si>
    <t>Office Supplies Expenses - CeC</t>
  </si>
  <si>
    <t>LDRRMO</t>
  </si>
  <si>
    <t>Other Maintenance and Operating Expenses(MDC)</t>
  </si>
  <si>
    <t>Other MOOE - BAC</t>
  </si>
  <si>
    <t>5-02-12-040-6</t>
  </si>
  <si>
    <t>5-02-12-040-7</t>
  </si>
  <si>
    <t>5-02-99-990-8</t>
  </si>
  <si>
    <t>5-02-12-090</t>
  </si>
  <si>
    <t>5-02-99-020-30</t>
  </si>
  <si>
    <t>5-02-99-990-9</t>
  </si>
  <si>
    <t>5-02-13-060-1</t>
  </si>
  <si>
    <t>5-02-99-990-29</t>
  </si>
  <si>
    <t>Fedility Bond Premium</t>
  </si>
  <si>
    <t>Property, Plant and Equipment(Laptop)</t>
  </si>
  <si>
    <t>Traveling Expenses/Training</t>
  </si>
  <si>
    <t>Gasoline, Oil &amp; Lubricants Expenses</t>
  </si>
  <si>
    <t>Office: BOF</t>
  </si>
  <si>
    <t>Printer - Treasurer</t>
  </si>
  <si>
    <t>14th Month Pay</t>
  </si>
  <si>
    <t>Longivity</t>
  </si>
  <si>
    <t>Laptop Computer</t>
  </si>
  <si>
    <t>Representation Allowance</t>
  </si>
  <si>
    <t>CDC EO Sept.</t>
  </si>
  <si>
    <t>Printer from OS</t>
  </si>
  <si>
    <t>Programmed Appropriation and Obligation by Object of Expenditure</t>
  </si>
  <si>
    <r>
      <t xml:space="preserve">LGU: </t>
    </r>
    <r>
      <rPr>
        <b/>
        <u/>
        <sz val="11"/>
        <color theme="1"/>
        <rFont val="Calibri"/>
        <family val="2"/>
        <scheme val="minor"/>
      </rPr>
      <t>Kalawit, Zamboanga del Norte</t>
    </r>
  </si>
  <si>
    <t>Loyalty Pay</t>
  </si>
  <si>
    <t>SPECIAL PURPOSE APPROPRIATION</t>
  </si>
  <si>
    <t>20% of IRA for Dev't Fund</t>
  </si>
  <si>
    <t>5% Calamity Fund</t>
  </si>
  <si>
    <t>Financial Assistance to Barangay</t>
  </si>
  <si>
    <t>Terminal Leave Pay</t>
  </si>
  <si>
    <t>LBP Form No. 2-A</t>
  </si>
  <si>
    <t>RONNIE T. SOLOMON</t>
  </si>
  <si>
    <t>JOSEPHINE P. SILAGAN</t>
  </si>
  <si>
    <t>GERMILIZA  M. ALANO</t>
  </si>
  <si>
    <t>BONIFACIA P. BANAO</t>
  </si>
  <si>
    <t>MERLITA P. AMORA</t>
  </si>
  <si>
    <t>LETICIA B. CUSTODIO</t>
  </si>
  <si>
    <t>NENA B. LOZADA</t>
  </si>
  <si>
    <t>IGNACIO  M. CABUAL, JR.</t>
  </si>
  <si>
    <t>Annex E</t>
  </si>
  <si>
    <t xml:space="preserve">First Semester </t>
  </si>
  <si>
    <r>
      <t xml:space="preserve">Office: </t>
    </r>
    <r>
      <rPr>
        <b/>
        <u/>
        <sz val="11"/>
        <color theme="1"/>
        <rFont val="Calibri"/>
        <family val="2"/>
        <scheme val="minor"/>
      </rPr>
      <t>Mayor's Office</t>
    </r>
  </si>
  <si>
    <t>1</t>
  </si>
  <si>
    <t>2</t>
  </si>
  <si>
    <t>3</t>
  </si>
  <si>
    <t>4</t>
  </si>
  <si>
    <t>5</t>
  </si>
  <si>
    <t>6</t>
  </si>
  <si>
    <t>7</t>
  </si>
  <si>
    <t>Office Supplies Expenses - HRMO</t>
  </si>
  <si>
    <t xml:space="preserve">     </t>
  </si>
  <si>
    <t>Telephone Expenses-Mobile</t>
  </si>
  <si>
    <t>SERGIO RUNEM M. BRILLANTES</t>
  </si>
  <si>
    <t>Desktop Computer W/Complete Accessories</t>
  </si>
  <si>
    <t>2 Stainless Gang Chair (5 Seater)</t>
  </si>
  <si>
    <t>Dispenser</t>
  </si>
  <si>
    <t>Leprosy Program/Campaign (GAD)</t>
  </si>
  <si>
    <t>Oral Health Program GAD</t>
  </si>
  <si>
    <t>Rabies Program GAD</t>
  </si>
  <si>
    <t>Dengue Program GAD</t>
  </si>
  <si>
    <t>BLS Training Annually GAD</t>
  </si>
  <si>
    <t>Suicide Prevention Campaign GAD</t>
  </si>
  <si>
    <t>Tabacco Control Program GAD</t>
  </si>
  <si>
    <t>Malaria Program GAD</t>
  </si>
  <si>
    <t>Newborn Screening Program GAD</t>
  </si>
  <si>
    <t>HIV/AIDS Campaign GAD</t>
  </si>
  <si>
    <t>Nutrition Program GAD</t>
  </si>
  <si>
    <t>Mental Health Program GAD</t>
  </si>
  <si>
    <t>R/M - Transportation Equipment (Ambulance)</t>
  </si>
  <si>
    <t>Traveling Expenses (GAD GFPs)</t>
  </si>
  <si>
    <t>Person W/Disbility Welfare Prog.(PWD)</t>
  </si>
  <si>
    <t>Other MOOE Honorarium</t>
  </si>
  <si>
    <t>Honorarium BIR</t>
  </si>
  <si>
    <t>Aircon (Sprilt Type)</t>
  </si>
  <si>
    <t>Cabinet (Clip Board)</t>
  </si>
  <si>
    <t xml:space="preserve">Projector </t>
  </si>
  <si>
    <t>Steel Cabinet (Double Door)</t>
  </si>
  <si>
    <t>DSLR Camera</t>
  </si>
  <si>
    <t>Vault</t>
  </si>
  <si>
    <t>Other Machinery</t>
  </si>
  <si>
    <t>1 Bagger Mixer 7.5  HP Engine (Roben)</t>
  </si>
  <si>
    <t>Surveying Instrument</t>
  </si>
  <si>
    <t>Furniture Fixture</t>
  </si>
  <si>
    <t>Support Operation (Special Program)</t>
  </si>
  <si>
    <t>5-02-99-990-46</t>
  </si>
  <si>
    <t>National Youth Council (NYC)</t>
  </si>
  <si>
    <t xml:space="preserve">   </t>
  </si>
  <si>
    <t>5-02-99-990-28</t>
  </si>
  <si>
    <t>5-02-99-990-30</t>
  </si>
  <si>
    <t>5-02-99-990-31</t>
  </si>
  <si>
    <t>Ceiling Fan</t>
  </si>
  <si>
    <t>Freezer</t>
  </si>
  <si>
    <t>5-02-99-990-33</t>
  </si>
  <si>
    <t>5-02-99-990-34</t>
  </si>
  <si>
    <t>5-02-99-990-35</t>
  </si>
  <si>
    <t>5-02-99-990-36</t>
  </si>
  <si>
    <t>5-02-99-990-38</t>
  </si>
  <si>
    <t>5-02-99-990-39</t>
  </si>
  <si>
    <t>5-02-99-990-40</t>
  </si>
  <si>
    <t>5-02-99-990-41</t>
  </si>
  <si>
    <t xml:space="preserve">5-02-99-990-7       </t>
  </si>
  <si>
    <t xml:space="preserve">     Municipal Mayor</t>
  </si>
  <si>
    <t>5-02-01-010-7</t>
  </si>
  <si>
    <r>
      <t xml:space="preserve">Office: </t>
    </r>
    <r>
      <rPr>
        <u/>
        <sz val="8"/>
        <color theme="1"/>
        <rFont val="Calibri"/>
        <family val="2"/>
        <scheme val="minor"/>
      </rPr>
      <t>Health Office</t>
    </r>
  </si>
  <si>
    <t>Tables (5 Units)</t>
  </si>
  <si>
    <t>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</si>
</sst>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8"/>
      <name val="Arial"/>
      <family val="2"/>
    </font>
    <font>
      <b/>
      <sz val="10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B050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23">
    <xf numFmtId="0" fontId="0" fillId="0" borderId="0" xfId="0"/>
    <xf numFmtId="0" fontId="1" fillId="0" borderId="0" xfId="0" applyFont="1"/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7" xfId="0" applyFont="1" applyBorder="1"/>
    <xf numFmtId="0" fontId="0" fillId="0" borderId="11" xfId="0" applyBorder="1"/>
    <xf numFmtId="0" fontId="0" fillId="0" borderId="0" xfId="0" applyAlignment="1">
      <alignment horizontal="right"/>
    </xf>
    <xf numFmtId="0" fontId="1" fillId="0" borderId="5" xfId="0" applyFont="1" applyBorder="1"/>
    <xf numFmtId="0" fontId="0" fillId="0" borderId="0" xfId="0" applyFill="1" applyBorder="1"/>
    <xf numFmtId="0" fontId="1" fillId="0" borderId="0" xfId="0" applyFont="1" applyBorder="1"/>
    <xf numFmtId="164" fontId="0" fillId="0" borderId="11" xfId="1" applyFont="1" applyBorder="1"/>
    <xf numFmtId="0" fontId="1" fillId="0" borderId="0" xfId="0" applyFont="1" applyFill="1" applyBorder="1"/>
    <xf numFmtId="164" fontId="0" fillId="0" borderId="10" xfId="1" applyFont="1" applyBorder="1"/>
    <xf numFmtId="164" fontId="4" fillId="0" borderId="11" xfId="1" applyFont="1" applyBorder="1"/>
    <xf numFmtId="164" fontId="5" fillId="0" borderId="12" xfId="1" applyFont="1" applyBorder="1"/>
    <xf numFmtId="164" fontId="1" fillId="0" borderId="11" xfId="1" applyFont="1" applyBorder="1"/>
    <xf numFmtId="0" fontId="0" fillId="0" borderId="0" xfId="0" applyFont="1" applyBorder="1"/>
    <xf numFmtId="0" fontId="0" fillId="0" borderId="0" xfId="0" applyFont="1" applyFill="1" applyBorder="1"/>
    <xf numFmtId="164" fontId="2" fillId="0" borderId="11" xfId="1" applyFont="1" applyBorder="1"/>
    <xf numFmtId="164" fontId="0" fillId="0" borderId="0" xfId="1" applyFont="1"/>
    <xf numFmtId="0" fontId="0" fillId="0" borderId="0" xfId="0" applyFont="1" applyAlignment="1">
      <alignment horizontal="right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/>
    <xf numFmtId="0" fontId="0" fillId="0" borderId="5" xfId="0" applyFont="1" applyBorder="1" applyAlignment="1"/>
    <xf numFmtId="0" fontId="0" fillId="0" borderId="0" xfId="0" applyFont="1" applyBorder="1" applyAlignment="1"/>
    <xf numFmtId="0" fontId="0" fillId="0" borderId="6" xfId="0" applyFont="1" applyBorder="1" applyAlignment="1"/>
    <xf numFmtId="164" fontId="0" fillId="0" borderId="11" xfId="1" applyFont="1" applyBorder="1" applyAlignment="1"/>
    <xf numFmtId="0" fontId="0" fillId="0" borderId="0" xfId="0" applyFont="1" applyFill="1" applyBorder="1" applyAlignment="1"/>
    <xf numFmtId="0" fontId="1" fillId="0" borderId="0" xfId="0" applyFont="1" applyBorder="1" applyAlignment="1"/>
    <xf numFmtId="164" fontId="4" fillId="0" borderId="11" xfId="1" applyFont="1" applyBorder="1" applyAlignment="1"/>
    <xf numFmtId="0" fontId="1" fillId="0" borderId="5" xfId="0" applyFont="1" applyBorder="1" applyAlignment="1"/>
    <xf numFmtId="0" fontId="0" fillId="0" borderId="0" xfId="0" applyFont="1"/>
    <xf numFmtId="164" fontId="0" fillId="0" borderId="0" xfId="1" applyFont="1" applyAlignment="1">
      <alignment horizontal="right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1" xfId="0" applyFont="1" applyBorder="1"/>
    <xf numFmtId="0" fontId="0" fillId="0" borderId="6" xfId="0" applyFont="1" applyBorder="1"/>
    <xf numFmtId="0" fontId="0" fillId="0" borderId="11" xfId="1" applyNumberFormat="1" applyFont="1" applyBorder="1" applyAlignment="1">
      <alignment horizontal="center"/>
    </xf>
    <xf numFmtId="0" fontId="0" fillId="0" borderId="2" xfId="0" applyFont="1" applyBorder="1"/>
    <xf numFmtId="164" fontId="0" fillId="0" borderId="2" xfId="1" applyFont="1" applyBorder="1"/>
    <xf numFmtId="164" fontId="0" fillId="0" borderId="0" xfId="1" applyFont="1" applyAlignment="1"/>
    <xf numFmtId="164" fontId="0" fillId="0" borderId="0" xfId="1" applyFont="1" applyBorder="1" applyAlignment="1"/>
    <xf numFmtId="164" fontId="0" fillId="0" borderId="0" xfId="1" applyFont="1" applyBorder="1" applyAlignment="1">
      <alignment horizontal="center"/>
    </xf>
    <xf numFmtId="164" fontId="7" fillId="0" borderId="11" xfId="1" applyFont="1" applyBorder="1"/>
    <xf numFmtId="49" fontId="0" fillId="0" borderId="11" xfId="0" applyNumberFormat="1" applyBorder="1" applyAlignment="1">
      <alignment horizontal="center"/>
    </xf>
    <xf numFmtId="164" fontId="8" fillId="0" borderId="11" xfId="1" applyFont="1" applyBorder="1" applyAlignment="1"/>
    <xf numFmtId="0" fontId="1" fillId="0" borderId="2" xfId="0" applyFont="1" applyBorder="1" applyAlignment="1"/>
    <xf numFmtId="0" fontId="1" fillId="0" borderId="2" xfId="0" applyFont="1" applyBorder="1" applyAlignment="1">
      <alignment horizontal="left"/>
    </xf>
    <xf numFmtId="164" fontId="4" fillId="0" borderId="0" xfId="1" applyFont="1" applyBorder="1" applyAlignment="1"/>
    <xf numFmtId="164" fontId="0" fillId="0" borderId="0" xfId="1" applyFont="1" applyBorder="1"/>
    <xf numFmtId="164" fontId="4" fillId="0" borderId="0" xfId="1" applyFont="1" applyBorder="1"/>
    <xf numFmtId="0" fontId="1" fillId="0" borderId="2" xfId="0" applyFont="1" applyBorder="1"/>
    <xf numFmtId="164" fontId="4" fillId="0" borderId="22" xfId="1" applyFont="1" applyBorder="1"/>
    <xf numFmtId="164" fontId="0" fillId="0" borderId="20" xfId="1" applyFont="1" applyBorder="1" applyAlignment="1">
      <alignment horizontal="center"/>
    </xf>
    <xf numFmtId="164" fontId="0" fillId="0" borderId="19" xfId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164" fontId="2" fillId="0" borderId="11" xfId="1" applyFont="1" applyBorder="1" applyAlignment="1"/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4" fontId="3" fillId="0" borderId="11" xfId="1" applyFont="1" applyBorder="1"/>
    <xf numFmtId="164" fontId="3" fillId="0" borderId="11" xfId="1" applyFont="1" applyBorder="1" applyAlignment="1"/>
    <xf numFmtId="0" fontId="0" fillId="0" borderId="0" xfId="0" applyBorder="1" applyAlignment="1"/>
    <xf numFmtId="0" fontId="0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12" xfId="1" applyNumberFormat="1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164" fontId="9" fillId="0" borderId="11" xfId="1" applyFont="1" applyBorder="1" applyAlignment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0" fillId="0" borderId="6" xfId="0" applyBorder="1" applyAlignment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1" fillId="0" borderId="11" xfId="0" applyFont="1" applyBorder="1" applyAlignment="1"/>
    <xf numFmtId="164" fontId="5" fillId="0" borderId="23" xfId="1" applyFont="1" applyBorder="1" applyAlignment="1"/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1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1" applyNumberFormat="1" applyFont="1" applyBorder="1" applyAlignment="1">
      <alignment horizontal="center"/>
    </xf>
    <xf numFmtId="164" fontId="8" fillId="0" borderId="11" xfId="1" applyFont="1" applyBorder="1"/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Font="1" applyBorder="1" applyAlignment="1">
      <alignment horizontal="left"/>
    </xf>
    <xf numFmtId="164" fontId="11" fillId="0" borderId="23" xfId="1" applyFont="1" applyBorder="1" applyAlignment="1"/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164" fontId="0" fillId="0" borderId="10" xfId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164" fontId="5" fillId="0" borderId="23" xfId="1" applyFont="1" applyBorder="1"/>
    <xf numFmtId="0" fontId="0" fillId="0" borderId="0" xfId="0" applyFont="1" applyBorder="1" applyAlignment="1">
      <alignment horizontal="center"/>
    </xf>
    <xf numFmtId="164" fontId="0" fillId="0" borderId="11" xfId="1" applyFont="1" applyBorder="1" applyAlignment="1">
      <alignment horizontal="center"/>
    </xf>
    <xf numFmtId="164" fontId="7" fillId="0" borderId="11" xfId="1" applyFont="1" applyBorder="1" applyAlignment="1"/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left"/>
    </xf>
    <xf numFmtId="49" fontId="0" fillId="0" borderId="2" xfId="0" applyNumberFormat="1" applyBorder="1" applyAlignment="1">
      <alignment horizontal="center"/>
    </xf>
    <xf numFmtId="164" fontId="2" fillId="0" borderId="2" xfId="1" applyFont="1" applyBorder="1"/>
    <xf numFmtId="164" fontId="2" fillId="0" borderId="2" xfId="1" applyFont="1" applyBorder="1" applyAlignment="1"/>
    <xf numFmtId="164" fontId="0" fillId="0" borderId="2" xfId="1" applyFont="1" applyBorder="1" applyAlignment="1"/>
    <xf numFmtId="0" fontId="0" fillId="0" borderId="2" xfId="0" applyFont="1" applyBorder="1" applyAlignment="1"/>
    <xf numFmtId="164" fontId="2" fillId="0" borderId="0" xfId="1" applyFont="1" applyBorder="1"/>
    <xf numFmtId="0" fontId="0" fillId="0" borderId="7" xfId="0" applyFont="1" applyBorder="1" applyAlignment="1"/>
    <xf numFmtId="164" fontId="4" fillId="0" borderId="12" xfId="1" applyFont="1" applyBorder="1"/>
    <xf numFmtId="0" fontId="1" fillId="0" borderId="3" xfId="0" applyFont="1" applyBorder="1"/>
    <xf numFmtId="164" fontId="2" fillId="0" borderId="0" xfId="1" applyFont="1" applyBorder="1" applyAlignment="1"/>
    <xf numFmtId="0" fontId="1" fillId="0" borderId="3" xfId="0" applyFont="1" applyBorder="1" applyAlignment="1"/>
    <xf numFmtId="49" fontId="0" fillId="0" borderId="10" xfId="0" applyNumberFormat="1" applyBorder="1" applyAlignment="1">
      <alignment horizontal="center"/>
    </xf>
    <xf numFmtId="164" fontId="13" fillId="0" borderId="0" xfId="1" applyFont="1" applyBorder="1" applyAlignment="1">
      <alignment horizontal="right"/>
    </xf>
    <xf numFmtId="164" fontId="13" fillId="0" borderId="8" xfId="1" applyFont="1" applyBorder="1" applyAlignment="1">
      <alignment horizontal="right"/>
    </xf>
    <xf numFmtId="164" fontId="4" fillId="0" borderId="2" xfId="1" applyFont="1" applyBorder="1"/>
    <xf numFmtId="0" fontId="0" fillId="0" borderId="4" xfId="0" applyFont="1" applyBorder="1"/>
    <xf numFmtId="164" fontId="15" fillId="0" borderId="0" xfId="1" applyFont="1" applyBorder="1" applyAlignment="1">
      <alignment horizontal="right"/>
    </xf>
    <xf numFmtId="164" fontId="13" fillId="0" borderId="0" xfId="1" applyFont="1" applyAlignment="1">
      <alignment horizontal="right"/>
    </xf>
    <xf numFmtId="164" fontId="4" fillId="0" borderId="10" xfId="1" applyFont="1" applyBorder="1"/>
    <xf numFmtId="0" fontId="13" fillId="0" borderId="0" xfId="0" applyFont="1" applyAlignment="1">
      <alignment horizontal="right"/>
    </xf>
    <xf numFmtId="164" fontId="3" fillId="0" borderId="2" xfId="1" applyFont="1" applyBorder="1"/>
    <xf numFmtId="164" fontId="16" fillId="0" borderId="23" xfId="1" applyFont="1" applyBorder="1" applyAlignment="1"/>
    <xf numFmtId="164" fontId="14" fillId="0" borderId="8" xfId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164" fontId="5" fillId="0" borderId="23" xfId="0" applyNumberFormat="1" applyFont="1" applyBorder="1"/>
    <xf numFmtId="164" fontId="14" fillId="0" borderId="0" xfId="1" applyFont="1" applyBorder="1" applyAlignment="1">
      <alignment horizontal="right"/>
    </xf>
    <xf numFmtId="164" fontId="4" fillId="0" borderId="12" xfId="1" applyFont="1" applyBorder="1" applyAlignment="1"/>
    <xf numFmtId="164" fontId="3" fillId="0" borderId="0" xfId="1" applyFont="1" applyBorder="1"/>
    <xf numFmtId="164" fontId="4" fillId="0" borderId="6" xfId="1" applyFont="1" applyBorder="1" applyAlignment="1"/>
    <xf numFmtId="0" fontId="1" fillId="0" borderId="6" xfId="0" applyFont="1" applyBorder="1"/>
    <xf numFmtId="0" fontId="1" fillId="0" borderId="11" xfId="0" applyFont="1" applyBorder="1"/>
    <xf numFmtId="164" fontId="8" fillId="0" borderId="12" xfId="1" applyFont="1" applyBorder="1" applyAlignment="1"/>
    <xf numFmtId="0" fontId="1" fillId="0" borderId="7" xfId="0" applyFont="1" applyBorder="1" applyAlignment="1"/>
    <xf numFmtId="0" fontId="7" fillId="0" borderId="5" xfId="0" applyFont="1" applyBorder="1"/>
    <xf numFmtId="0" fontId="8" fillId="0" borderId="0" xfId="0" applyFont="1" applyBorder="1" applyAlignment="1">
      <alignment horizontal="left"/>
    </xf>
    <xf numFmtId="49" fontId="8" fillId="0" borderId="11" xfId="0" applyNumberFormat="1" applyFont="1" applyBorder="1" applyAlignment="1">
      <alignment horizontal="center"/>
    </xf>
    <xf numFmtId="0" fontId="8" fillId="0" borderId="0" xfId="0" applyFont="1"/>
    <xf numFmtId="0" fontId="0" fillId="0" borderId="0" xfId="0" applyAlignment="1"/>
    <xf numFmtId="49" fontId="1" fillId="0" borderId="11" xfId="0" applyNumberFormat="1" applyFont="1" applyBorder="1" applyAlignment="1">
      <alignment horizontal="center"/>
    </xf>
    <xf numFmtId="49" fontId="0" fillId="0" borderId="11" xfId="0" applyNumberFormat="1" applyBorder="1" applyAlignment="1">
      <alignment horizontal="left"/>
    </xf>
    <xf numFmtId="0" fontId="10" fillId="0" borderId="0" xfId="0" applyFont="1" applyAlignment="1"/>
    <xf numFmtId="164" fontId="4" fillId="0" borderId="1" xfId="1" applyFont="1" applyBorder="1"/>
    <xf numFmtId="0" fontId="0" fillId="0" borderId="0" xfId="0" applyBorder="1" applyAlignment="1">
      <alignment horizontal="left"/>
    </xf>
    <xf numFmtId="164" fontId="5" fillId="0" borderId="23" xfId="1" applyFont="1" applyFill="1" applyBorder="1"/>
    <xf numFmtId="0" fontId="0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Font="1" applyBorder="1" applyAlignment="1">
      <alignment horizontal="center"/>
    </xf>
    <xf numFmtId="164" fontId="2" fillId="0" borderId="5" xfId="1" applyFont="1" applyFill="1" applyBorder="1"/>
    <xf numFmtId="164" fontId="1" fillId="0" borderId="0" xfId="1" applyFont="1" applyBorder="1"/>
    <xf numFmtId="164" fontId="2" fillId="0" borderId="11" xfId="1" applyFont="1" applyFill="1" applyBorder="1"/>
    <xf numFmtId="164" fontId="2" fillId="0" borderId="10" xfId="1" applyFont="1" applyBorder="1"/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49" fontId="0" fillId="0" borderId="7" xfId="1" applyNumberFormat="1" applyFont="1" applyBorder="1" applyAlignment="1">
      <alignment horizontal="center"/>
    </xf>
    <xf numFmtId="164" fontId="2" fillId="0" borderId="0" xfId="1" applyFont="1"/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164" fontId="0" fillId="0" borderId="19" xfId="1" applyFont="1" applyBorder="1" applyAlignment="1">
      <alignment horizontal="center"/>
    </xf>
    <xf numFmtId="164" fontId="0" fillId="0" borderId="20" xfId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10" xfId="1" applyFont="1" applyBorder="1" applyAlignment="1">
      <alignment horizontal="center"/>
    </xf>
    <xf numFmtId="164" fontId="0" fillId="0" borderId="11" xfId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4" fontId="0" fillId="0" borderId="19" xfId="1" applyFont="1" applyBorder="1" applyAlignment="1">
      <alignment horizontal="center"/>
    </xf>
    <xf numFmtId="164" fontId="0" fillId="0" borderId="20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11" xfId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24" xfId="0" applyFont="1" applyBorder="1" applyAlignment="1">
      <alignment horizontal="center"/>
    </xf>
    <xf numFmtId="164" fontId="0" fillId="0" borderId="11" xfId="1" applyFont="1" applyBorder="1" applyAlignment="1">
      <alignment horizontal="left"/>
    </xf>
    <xf numFmtId="164" fontId="0" fillId="0" borderId="21" xfId="1" applyFont="1" applyBorder="1" applyAlignment="1">
      <alignment horizontal="center"/>
    </xf>
    <xf numFmtId="0" fontId="1" fillId="0" borderId="8" xfId="0" applyFont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164" fontId="0" fillId="0" borderId="12" xfId="1" applyFont="1" applyBorder="1"/>
    <xf numFmtId="164" fontId="2" fillId="0" borderId="12" xfId="1" applyFont="1" applyBorder="1"/>
    <xf numFmtId="164" fontId="2" fillId="0" borderId="12" xfId="1" applyFont="1" applyBorder="1" applyAlignment="1"/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19" xfId="1" applyFont="1" applyBorder="1" applyAlignment="1">
      <alignment horizontal="center"/>
    </xf>
    <xf numFmtId="164" fontId="0" fillId="0" borderId="20" xfId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19" xfId="1" applyFont="1" applyBorder="1" applyAlignment="1">
      <alignment horizontal="center"/>
    </xf>
    <xf numFmtId="164" fontId="0" fillId="0" borderId="20" xfId="1" applyFont="1" applyBorder="1" applyAlignment="1">
      <alignment horizontal="center"/>
    </xf>
    <xf numFmtId="0" fontId="0" fillId="0" borderId="6" xfId="0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2" fillId="0" borderId="11" xfId="1" applyFont="1" applyFill="1" applyBorder="1" applyAlignment="1"/>
    <xf numFmtId="164" fontId="7" fillId="0" borderId="2" xfId="1" applyFont="1" applyBorder="1" applyAlignment="1"/>
    <xf numFmtId="164" fontId="8" fillId="0" borderId="2" xfId="1" applyFont="1" applyBorder="1" applyAlignment="1"/>
    <xf numFmtId="164" fontId="7" fillId="0" borderId="0" xfId="1" applyFont="1" applyBorder="1" applyAlignment="1"/>
    <xf numFmtId="164" fontId="8" fillId="0" borderId="0" xfId="1" applyFont="1" applyBorder="1" applyAlignment="1"/>
    <xf numFmtId="49" fontId="0" fillId="0" borderId="18" xfId="0" applyNumberFormat="1" applyBorder="1" applyAlignment="1">
      <alignment horizontal="center"/>
    </xf>
    <xf numFmtId="164" fontId="7" fillId="0" borderId="18" xfId="1" applyFont="1" applyBorder="1" applyAlignment="1"/>
    <xf numFmtId="164" fontId="8" fillId="0" borderId="18" xfId="1" applyFont="1" applyBorder="1" applyAlignment="1"/>
    <xf numFmtId="164" fontId="13" fillId="0" borderId="18" xfId="1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164" fontId="0" fillId="0" borderId="11" xfId="1" applyFont="1" applyBorder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left"/>
    </xf>
    <xf numFmtId="164" fontId="19" fillId="0" borderId="0" xfId="1" applyFont="1" applyAlignment="1"/>
    <xf numFmtId="0" fontId="19" fillId="0" borderId="0" xfId="0" applyFont="1" applyAlignment="1">
      <alignment horizontal="center"/>
    </xf>
    <xf numFmtId="0" fontId="18" fillId="0" borderId="0" xfId="0" applyFont="1" applyBorder="1"/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164" fontId="18" fillId="0" borderId="0" xfId="1" applyFont="1" applyBorder="1"/>
    <xf numFmtId="0" fontId="20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164" fontId="19" fillId="0" borderId="0" xfId="1" applyFont="1"/>
    <xf numFmtId="0" fontId="1" fillId="0" borderId="25" xfId="0" applyFont="1" applyBorder="1" applyAlignment="1"/>
    <xf numFmtId="49" fontId="0" fillId="0" borderId="24" xfId="0" applyNumberFormat="1" applyBorder="1" applyAlignment="1">
      <alignment horizontal="center"/>
    </xf>
    <xf numFmtId="164" fontId="0" fillId="0" borderId="0" xfId="0" applyNumberFormat="1" applyFont="1" applyBorder="1" applyAlignment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164" fontId="7" fillId="0" borderId="12" xfId="1" applyFont="1" applyBorder="1" applyAlignment="1"/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164" fontId="1" fillId="0" borderId="5" xfId="1" applyFont="1" applyFill="1" applyBorder="1"/>
    <xf numFmtId="164" fontId="0" fillId="0" borderId="5" xfId="0" applyNumberFormat="1" applyFont="1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Alignment="1"/>
    <xf numFmtId="164" fontId="1" fillId="0" borderId="0" xfId="1" applyFont="1" applyAlignment="1"/>
    <xf numFmtId="0" fontId="0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64" fontId="1" fillId="0" borderId="12" xfId="1" applyFont="1" applyBorder="1"/>
    <xf numFmtId="164" fontId="19" fillId="0" borderId="11" xfId="1" applyFont="1" applyBorder="1"/>
    <xf numFmtId="164" fontId="18" fillId="0" borderId="11" xfId="1" applyFont="1" applyBorder="1"/>
    <xf numFmtId="164" fontId="22" fillId="0" borderId="11" xfId="1" applyFont="1" applyBorder="1"/>
    <xf numFmtId="164" fontId="18" fillId="0" borderId="11" xfId="1" applyFont="1" applyBorder="1" applyAlignment="1"/>
    <xf numFmtId="164" fontId="19" fillId="0" borderId="11" xfId="1" applyFont="1" applyBorder="1" applyAlignment="1"/>
    <xf numFmtId="164" fontId="18" fillId="0" borderId="10" xfId="1" applyFont="1" applyBorder="1" applyAlignment="1"/>
    <xf numFmtId="164" fontId="18" fillId="0" borderId="24" xfId="1" applyFont="1" applyBorder="1" applyAlignment="1"/>
    <xf numFmtId="0" fontId="0" fillId="0" borderId="0" xfId="0" applyAlignment="1">
      <alignment vertical="center"/>
    </xf>
    <xf numFmtId="164" fontId="0" fillId="0" borderId="12" xfId="1" applyFont="1" applyBorder="1" applyAlignment="1"/>
    <xf numFmtId="49" fontId="0" fillId="0" borderId="12" xfId="0" applyNumberFormat="1" applyBorder="1" applyAlignment="1">
      <alignment horizontal="center"/>
    </xf>
    <xf numFmtId="164" fontId="0" fillId="0" borderId="19" xfId="1" applyFont="1" applyBorder="1" applyAlignment="1">
      <alignment horizontal="center"/>
    </xf>
    <xf numFmtId="164" fontId="0" fillId="0" borderId="20" xfId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164" fontId="0" fillId="0" borderId="19" xfId="1" applyFont="1" applyBorder="1" applyAlignment="1">
      <alignment horizontal="center"/>
    </xf>
    <xf numFmtId="164" fontId="0" fillId="0" borderId="20" xfId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164" fontId="2" fillId="0" borderId="11" xfId="1" applyFont="1" applyBorder="1" applyAlignment="1">
      <alignment vertical="center"/>
    </xf>
    <xf numFmtId="164" fontId="0" fillId="0" borderId="19" xfId="1" applyFont="1" applyBorder="1" applyAlignment="1"/>
    <xf numFmtId="164" fontId="0" fillId="0" borderId="20" xfId="1" applyFont="1" applyBorder="1" applyAlignment="1">
      <alignment vertical="center"/>
    </xf>
    <xf numFmtId="49" fontId="12" fillId="0" borderId="21" xfId="0" applyNumberFormat="1" applyFont="1" applyBorder="1" applyAlignment="1">
      <alignment horizontal="center"/>
    </xf>
    <xf numFmtId="164" fontId="0" fillId="0" borderId="20" xfId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164" fontId="8" fillId="0" borderId="0" xfId="1" applyFont="1"/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/>
    </xf>
    <xf numFmtId="164" fontId="0" fillId="0" borderId="0" xfId="0" applyNumberFormat="1"/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164" fontId="1" fillId="0" borderId="11" xfId="0" applyNumberFormat="1" applyFont="1" applyBorder="1"/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11" xfId="0" applyBorder="1"/>
    <xf numFmtId="0" fontId="1" fillId="0" borderId="5" xfId="0" applyFont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ont="1"/>
    <xf numFmtId="49" fontId="0" fillId="0" borderId="11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ill="1" applyBorder="1" applyAlignment="1"/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164" fontId="8" fillId="0" borderId="6" xfId="1" applyFont="1" applyBorder="1" applyAlignment="1"/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10" fillId="0" borderId="0" xfId="0" applyFont="1" applyBorder="1" applyAlignment="1">
      <alignment horizontal="left"/>
    </xf>
    <xf numFmtId="49" fontId="3" fillId="0" borderId="11" xfId="0" applyNumberFormat="1" applyFont="1" applyBorder="1" applyAlignment="1">
      <alignment horizontal="center"/>
    </xf>
    <xf numFmtId="164" fontId="8" fillId="0" borderId="11" xfId="1" applyFont="1" applyBorder="1" applyAlignment="1">
      <alignment horizontal="center"/>
    </xf>
    <xf numFmtId="164" fontId="0" fillId="0" borderId="0" xfId="1" applyFont="1" applyAlignment="1">
      <alignment horizontal="center" vertical="center"/>
    </xf>
    <xf numFmtId="0" fontId="7" fillId="0" borderId="0" xfId="0" applyFont="1" applyAlignment="1"/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6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17" fillId="0" borderId="0" xfId="0" applyFont="1" applyBorder="1" applyAlignment="1"/>
    <xf numFmtId="0" fontId="24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164" fontId="25" fillId="0" borderId="0" xfId="1" applyFont="1" applyBorder="1"/>
    <xf numFmtId="0" fontId="17" fillId="0" borderId="0" xfId="0" applyFont="1"/>
    <xf numFmtId="0" fontId="17" fillId="0" borderId="0" xfId="0" applyFont="1" applyAlignment="1">
      <alignment vertical="center"/>
    </xf>
    <xf numFmtId="164" fontId="27" fillId="0" borderId="8" xfId="1" applyFont="1" applyBorder="1" applyAlignment="1">
      <alignment horizontal="right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164" fontId="17" fillId="0" borderId="19" xfId="1" applyFont="1" applyBorder="1" applyAlignment="1">
      <alignment horizontal="center"/>
    </xf>
    <xf numFmtId="164" fontId="17" fillId="0" borderId="20" xfId="1" applyFont="1" applyBorder="1" applyAlignment="1">
      <alignment horizontal="center"/>
    </xf>
    <xf numFmtId="164" fontId="17" fillId="0" borderId="21" xfId="1" applyFont="1" applyBorder="1" applyAlignment="1">
      <alignment horizontal="center"/>
    </xf>
    <xf numFmtId="0" fontId="24" fillId="0" borderId="5" xfId="0" applyFont="1" applyBorder="1"/>
    <xf numFmtId="0" fontId="24" fillId="0" borderId="0" xfId="0" applyFont="1" applyBorder="1"/>
    <xf numFmtId="0" fontId="17" fillId="0" borderId="0" xfId="0" applyFont="1" applyBorder="1"/>
    <xf numFmtId="0" fontId="17" fillId="0" borderId="6" xfId="0" applyFont="1" applyBorder="1"/>
    <xf numFmtId="0" fontId="17" fillId="0" borderId="11" xfId="0" applyFont="1" applyBorder="1" applyAlignment="1">
      <alignment horizontal="center"/>
    </xf>
    <xf numFmtId="164" fontId="17" fillId="0" borderId="11" xfId="1" applyFont="1" applyBorder="1"/>
    <xf numFmtId="49" fontId="17" fillId="0" borderId="11" xfId="0" applyNumberFormat="1" applyFont="1" applyBorder="1" applyAlignment="1">
      <alignment horizontal="center"/>
    </xf>
    <xf numFmtId="164" fontId="24" fillId="0" borderId="11" xfId="1" applyFont="1" applyBorder="1"/>
    <xf numFmtId="164" fontId="28" fillId="0" borderId="11" xfId="1" applyFont="1" applyBorder="1"/>
    <xf numFmtId="43" fontId="17" fillId="0" borderId="11" xfId="2" applyFont="1" applyBorder="1"/>
    <xf numFmtId="164" fontId="25" fillId="0" borderId="11" xfId="1" applyFont="1" applyBorder="1"/>
    <xf numFmtId="0" fontId="17" fillId="0" borderId="12" xfId="0" applyFont="1" applyBorder="1" applyAlignment="1">
      <alignment horizontal="center"/>
    </xf>
    <xf numFmtId="164" fontId="30" fillId="0" borderId="23" xfId="1" applyFont="1" applyBorder="1" applyAlignment="1"/>
    <xf numFmtId="0" fontId="29" fillId="0" borderId="0" xfId="0" applyFont="1"/>
    <xf numFmtId="0" fontId="29" fillId="0" borderId="0" xfId="0" applyFont="1" applyAlignment="1">
      <alignment horizontal="left"/>
    </xf>
    <xf numFmtId="164" fontId="29" fillId="0" borderId="0" xfId="1" applyFont="1" applyAlignment="1"/>
    <xf numFmtId="0" fontId="12" fillId="0" borderId="0" xfId="0" applyFont="1" applyAlignment="1"/>
    <xf numFmtId="0" fontId="12" fillId="0" borderId="0" xfId="0" applyFont="1" applyAlignment="1">
      <alignment horizontal="right"/>
    </xf>
    <xf numFmtId="164" fontId="12" fillId="0" borderId="0" xfId="1" applyFont="1" applyAlignment="1"/>
    <xf numFmtId="164" fontId="12" fillId="0" borderId="0" xfId="1" applyFont="1" applyAlignment="1">
      <alignment horizontal="right"/>
    </xf>
    <xf numFmtId="0" fontId="21" fillId="0" borderId="0" xfId="0" applyFont="1"/>
    <xf numFmtId="0" fontId="12" fillId="0" borderId="0" xfId="0" applyFont="1" applyAlignment="1">
      <alignment horizontal="center"/>
    </xf>
    <xf numFmtId="0" fontId="31" fillId="0" borderId="0" xfId="0" applyFont="1" applyAlignment="1"/>
    <xf numFmtId="164" fontId="31" fillId="0" borderId="0" xfId="1" applyFont="1" applyAlignment="1"/>
    <xf numFmtId="164" fontId="0" fillId="0" borderId="0" xfId="1" applyFont="1" applyAlignment="1">
      <alignment horizontal="center"/>
    </xf>
    <xf numFmtId="164" fontId="0" fillId="0" borderId="19" xfId="1" applyFont="1" applyBorder="1" applyAlignment="1">
      <alignment horizontal="center"/>
    </xf>
    <xf numFmtId="164" fontId="0" fillId="0" borderId="20" xfId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5" xfId="0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1" fillId="0" borderId="0" xfId="0" applyFont="1" applyAlignment="1">
      <alignment horizontal="center"/>
    </xf>
    <xf numFmtId="164" fontId="0" fillId="0" borderId="13" xfId="1" applyFont="1" applyBorder="1" applyAlignment="1">
      <alignment horizontal="center"/>
    </xf>
    <xf numFmtId="0" fontId="0" fillId="0" borderId="27" xfId="0" applyFont="1" applyBorder="1" applyAlignment="1">
      <alignment horizontal="center" vertical="center"/>
    </xf>
    <xf numFmtId="164" fontId="0" fillId="0" borderId="19" xfId="1" applyFont="1" applyBorder="1" applyAlignment="1">
      <alignment horizontal="center" vertical="center"/>
    </xf>
    <xf numFmtId="164" fontId="0" fillId="0" borderId="20" xfId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/>
    </xf>
    <xf numFmtId="49" fontId="12" fillId="0" borderId="18" xfId="0" applyNumberFormat="1" applyFont="1" applyBorder="1" applyAlignment="1">
      <alignment horizontal="center"/>
    </xf>
    <xf numFmtId="49" fontId="12" fillId="0" borderId="26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0" fillId="0" borderId="18" xfId="0" applyBorder="1" applyAlignment="1">
      <alignment horizontal="left"/>
    </xf>
    <xf numFmtId="0" fontId="0" fillId="0" borderId="18" xfId="0" applyFont="1" applyBorder="1" applyAlignment="1">
      <alignment horizontal="left"/>
    </xf>
    <xf numFmtId="0" fontId="19" fillId="0" borderId="0" xfId="0" applyFont="1" applyAlignment="1">
      <alignment horizontal="center"/>
    </xf>
    <xf numFmtId="164" fontId="19" fillId="0" borderId="0" xfId="1" applyFont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164" fontId="0" fillId="0" borderId="1" xfId="1" applyFont="1" applyBorder="1" applyAlignment="1">
      <alignment horizontal="center"/>
    </xf>
    <xf numFmtId="164" fontId="0" fillId="0" borderId="10" xfId="1" applyFont="1" applyBorder="1" applyAlignment="1">
      <alignment horizontal="center"/>
    </xf>
    <xf numFmtId="164" fontId="0" fillId="0" borderId="11" xfId="1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164" fontId="0" fillId="0" borderId="10" xfId="1" applyFont="1" applyBorder="1" applyAlignment="1">
      <alignment horizontal="center" vertical="center"/>
    </xf>
    <xf numFmtId="164" fontId="0" fillId="0" borderId="11" xfId="1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8" xfId="0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0" fillId="0" borderId="18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164" fontId="0" fillId="0" borderId="21" xfId="1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7" fillId="0" borderId="6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24" fillId="0" borderId="7" xfId="0" applyFont="1" applyBorder="1" applyAlignment="1">
      <alignment horizontal="left"/>
    </xf>
    <xf numFmtId="0" fontId="24" fillId="0" borderId="8" xfId="0" applyFont="1" applyBorder="1" applyAlignment="1">
      <alignment horizontal="left"/>
    </xf>
    <xf numFmtId="0" fontId="24" fillId="0" borderId="9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4" fillId="0" borderId="6" xfId="0" applyFont="1" applyBorder="1" applyAlignment="1">
      <alignment horizontal="left"/>
    </xf>
    <xf numFmtId="164" fontId="17" fillId="0" borderId="19" xfId="1" applyFont="1" applyBorder="1" applyAlignment="1">
      <alignment horizontal="center"/>
    </xf>
    <xf numFmtId="164" fontId="17" fillId="0" borderId="20" xfId="1" applyFont="1" applyBorder="1" applyAlignment="1">
      <alignment horizont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164" fontId="17" fillId="0" borderId="19" xfId="1" applyFont="1" applyBorder="1" applyAlignment="1">
      <alignment horizontal="center" vertical="center"/>
    </xf>
    <xf numFmtId="164" fontId="17" fillId="0" borderId="21" xfId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164" fontId="17" fillId="0" borderId="13" xfId="1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3">
    <cellStyle name="Comma" xfId="1" builtinId="3"/>
    <cellStyle name="Comma 2" xfId="2" xr:uid="{00000000-0005-0000-0000-00002F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L182"/>
  <sheetViews>
    <sheetView topLeftCell="A101" workbookViewId="0">
      <selection activeCell="E108" sqref="E108"/>
    </sheetView>
  </sheetViews>
  <sheetFormatPr defaultColWidth="9.109375" defaultRowHeight="14.1" customHeight="1" x14ac:dyDescent="0.3"/>
  <cols>
    <col min="1" max="1" width="3" style="31" customWidth="1"/>
    <col min="2" max="2" width="3.33203125" style="31" customWidth="1"/>
    <col min="3" max="3" width="2.88671875" style="31" customWidth="1"/>
    <col min="4" max="4" width="41.33203125" style="31" customWidth="1"/>
    <col min="5" max="5" width="15.5546875" style="90" customWidth="1"/>
    <col min="6" max="6" width="16.44140625" style="49" customWidth="1"/>
    <col min="7" max="7" width="16.5546875" style="49" customWidth="1"/>
    <col min="8" max="8" width="15.5546875" style="49" customWidth="1"/>
    <col min="9" max="9" width="16.44140625" style="49" customWidth="1"/>
    <col min="10" max="10" width="17.33203125" style="49" customWidth="1"/>
    <col min="11" max="16384" width="9.109375" style="31"/>
  </cols>
  <sheetData>
    <row r="1" spans="1:10" ht="14.1" customHeight="1" x14ac:dyDescent="0.3">
      <c r="B1" s="31" t="s">
        <v>0</v>
      </c>
      <c r="E1" s="348"/>
      <c r="J1" s="49" t="s">
        <v>27</v>
      </c>
    </row>
    <row r="2" spans="1:10" ht="14.1" customHeight="1" x14ac:dyDescent="0.3">
      <c r="A2" s="558" t="s">
        <v>471</v>
      </c>
      <c r="B2" s="558"/>
      <c r="C2" s="558"/>
      <c r="D2" s="558"/>
      <c r="E2" s="558"/>
      <c r="F2" s="558"/>
      <c r="G2" s="558"/>
      <c r="H2" s="558"/>
      <c r="I2" s="558"/>
      <c r="J2" s="558"/>
    </row>
    <row r="3" spans="1:10" ht="14.1" customHeight="1" x14ac:dyDescent="0.3">
      <c r="A3" s="544" t="s">
        <v>472</v>
      </c>
      <c r="B3" s="544"/>
      <c r="C3" s="544"/>
      <c r="D3" s="544"/>
      <c r="E3" s="544"/>
      <c r="F3" s="544"/>
      <c r="G3" s="544"/>
      <c r="H3" s="544"/>
      <c r="I3" s="544"/>
      <c r="J3" s="544"/>
    </row>
    <row r="4" spans="1:10" ht="14.1" customHeight="1" thickBot="1" x14ac:dyDescent="0.35">
      <c r="A4" s="523" t="s">
        <v>490</v>
      </c>
      <c r="B4" s="524"/>
      <c r="C4" s="524"/>
      <c r="D4" s="524"/>
      <c r="J4" s="200" t="s">
        <v>409</v>
      </c>
    </row>
    <row r="5" spans="1:10" ht="13.05" customHeight="1" thickBot="1" x14ac:dyDescent="0.35">
      <c r="A5" s="25"/>
      <c r="B5" s="26"/>
      <c r="C5" s="26"/>
      <c r="D5" s="26"/>
      <c r="E5" s="27"/>
      <c r="F5" s="63"/>
      <c r="G5" s="545" t="s">
        <v>20</v>
      </c>
      <c r="H5" s="545"/>
      <c r="I5" s="545"/>
      <c r="J5" s="518" t="s">
        <v>25</v>
      </c>
    </row>
    <row r="6" spans="1:10" ht="13.05" customHeight="1" x14ac:dyDescent="0.3">
      <c r="A6" s="549" t="s">
        <v>1</v>
      </c>
      <c r="B6" s="550"/>
      <c r="C6" s="550"/>
      <c r="D6" s="546"/>
      <c r="E6" s="546" t="s">
        <v>17</v>
      </c>
      <c r="F6" s="62" t="s">
        <v>18</v>
      </c>
      <c r="G6" s="430" t="s">
        <v>489</v>
      </c>
      <c r="H6" s="430" t="s">
        <v>22</v>
      </c>
      <c r="I6" s="547" t="s">
        <v>23</v>
      </c>
      <c r="J6" s="519"/>
    </row>
    <row r="7" spans="1:10" ht="13.05" customHeight="1" x14ac:dyDescent="0.3">
      <c r="A7" s="549"/>
      <c r="B7" s="550"/>
      <c r="C7" s="550"/>
      <c r="D7" s="546"/>
      <c r="E7" s="546"/>
      <c r="F7" s="62" t="s">
        <v>19</v>
      </c>
      <c r="G7" s="431" t="s">
        <v>19</v>
      </c>
      <c r="H7" s="431" t="s">
        <v>24</v>
      </c>
      <c r="I7" s="548"/>
      <c r="J7" s="62" t="s">
        <v>26</v>
      </c>
    </row>
    <row r="8" spans="1:10" ht="13.05" customHeight="1" thickBot="1" x14ac:dyDescent="0.35">
      <c r="A8" s="551" t="s">
        <v>491</v>
      </c>
      <c r="B8" s="552"/>
      <c r="C8" s="552"/>
      <c r="D8" s="553"/>
      <c r="E8" s="432" t="s">
        <v>492</v>
      </c>
      <c r="F8" s="432" t="s">
        <v>493</v>
      </c>
      <c r="G8" s="432" t="s">
        <v>494</v>
      </c>
      <c r="H8" s="432" t="s">
        <v>495</v>
      </c>
      <c r="I8" s="432" t="s">
        <v>496</v>
      </c>
      <c r="J8" s="432" t="s">
        <v>497</v>
      </c>
    </row>
    <row r="9" spans="1:10" s="40" customFormat="1" ht="13.05" customHeight="1" x14ac:dyDescent="0.3">
      <c r="A9" s="554" t="s">
        <v>66</v>
      </c>
      <c r="B9" s="521"/>
      <c r="C9" s="521"/>
      <c r="D9" s="522"/>
      <c r="E9" s="184"/>
      <c r="F9" s="14"/>
      <c r="G9" s="14"/>
      <c r="H9" s="14"/>
      <c r="I9" s="14"/>
      <c r="J9" s="14"/>
    </row>
    <row r="10" spans="1:10" s="40" customFormat="1" ht="13.05" customHeight="1" x14ac:dyDescent="0.3">
      <c r="A10" s="32"/>
      <c r="B10" s="524" t="s">
        <v>2</v>
      </c>
      <c r="C10" s="524"/>
      <c r="D10" s="525"/>
      <c r="E10" s="53" t="s">
        <v>167</v>
      </c>
      <c r="F10" s="14"/>
      <c r="G10" s="14"/>
      <c r="H10" s="14"/>
      <c r="I10" s="14"/>
      <c r="J10" s="14"/>
    </row>
    <row r="11" spans="1:10" s="40" customFormat="1" ht="13.05" customHeight="1" x14ac:dyDescent="0.3">
      <c r="A11" s="32"/>
      <c r="B11" s="33"/>
      <c r="C11" s="524" t="s">
        <v>3</v>
      </c>
      <c r="D11" s="525"/>
      <c r="E11" s="92" t="s">
        <v>82</v>
      </c>
      <c r="F11" s="22">
        <v>2350867</v>
      </c>
      <c r="G11" s="22">
        <v>1318170</v>
      </c>
      <c r="H11" s="22">
        <v>1318158</v>
      </c>
      <c r="I11" s="22">
        <f t="shared" ref="I11:I27" si="0">SUM(G11:H11)</f>
        <v>2636328</v>
      </c>
      <c r="J11" s="22">
        <v>2901504</v>
      </c>
    </row>
    <row r="12" spans="1:10" s="40" customFormat="1" ht="13.05" customHeight="1" x14ac:dyDescent="0.3">
      <c r="A12" s="32"/>
      <c r="B12" s="524" t="s">
        <v>4</v>
      </c>
      <c r="C12" s="524"/>
      <c r="D12" s="525"/>
      <c r="E12" s="53" t="s">
        <v>168</v>
      </c>
      <c r="F12" s="392">
        <f>SUM(F14:F22)</f>
        <v>645471</v>
      </c>
      <c r="G12" s="392">
        <f>SUM(G14:G22)</f>
        <v>325194</v>
      </c>
      <c r="H12" s="392">
        <f>SUM(H14:H22)</f>
        <v>396194</v>
      </c>
      <c r="I12" s="392">
        <f t="shared" si="0"/>
        <v>721388</v>
      </c>
      <c r="J12" s="392">
        <f>SUM(J14:J22)</f>
        <v>685584</v>
      </c>
    </row>
    <row r="13" spans="1:10" s="40" customFormat="1" ht="13.05" customHeight="1" x14ac:dyDescent="0.3">
      <c r="A13" s="32"/>
      <c r="B13" s="31"/>
      <c r="C13" s="524" t="s">
        <v>5</v>
      </c>
      <c r="D13" s="525"/>
      <c r="E13" s="92" t="s">
        <v>83</v>
      </c>
      <c r="F13" s="22">
        <v>258000</v>
      </c>
      <c r="G13" s="22">
        <v>132000</v>
      </c>
      <c r="H13" s="22">
        <v>132000</v>
      </c>
      <c r="I13" s="22">
        <f t="shared" si="0"/>
        <v>264000</v>
      </c>
      <c r="J13" s="22">
        <v>264000</v>
      </c>
    </row>
    <row r="14" spans="1:10" s="40" customFormat="1" ht="13.05" customHeight="1" x14ac:dyDescent="0.3">
      <c r="A14" s="32"/>
      <c r="B14" s="31"/>
      <c r="C14" s="237" t="s">
        <v>137</v>
      </c>
      <c r="D14" s="236"/>
      <c r="E14" s="238" t="s">
        <v>152</v>
      </c>
      <c r="F14" s="22">
        <v>81000</v>
      </c>
      <c r="G14" s="22">
        <v>40500</v>
      </c>
      <c r="H14" s="22">
        <v>40500</v>
      </c>
      <c r="I14" s="22">
        <f t="shared" si="0"/>
        <v>81000</v>
      </c>
      <c r="J14" s="22">
        <v>81000</v>
      </c>
    </row>
    <row r="15" spans="1:10" s="40" customFormat="1" ht="13.05" customHeight="1" x14ac:dyDescent="0.3">
      <c r="A15" s="32"/>
      <c r="B15" s="31"/>
      <c r="C15" s="237" t="s">
        <v>271</v>
      </c>
      <c r="D15" s="236"/>
      <c r="E15" s="238" t="s">
        <v>153</v>
      </c>
      <c r="F15" s="22">
        <v>40500</v>
      </c>
      <c r="G15" s="22">
        <v>0</v>
      </c>
      <c r="H15" s="22">
        <v>81000</v>
      </c>
      <c r="I15" s="22">
        <f t="shared" si="0"/>
        <v>81000</v>
      </c>
      <c r="J15" s="22">
        <v>0</v>
      </c>
    </row>
    <row r="16" spans="1:10" s="40" customFormat="1" ht="13.05" customHeight="1" x14ac:dyDescent="0.3">
      <c r="A16" s="32"/>
      <c r="B16" s="31"/>
      <c r="C16" s="237" t="s">
        <v>139</v>
      </c>
      <c r="D16" s="236"/>
      <c r="E16" s="238" t="s">
        <v>154</v>
      </c>
      <c r="F16" s="22">
        <v>55000</v>
      </c>
      <c r="G16" s="22">
        <v>55000</v>
      </c>
      <c r="H16" s="22">
        <v>0</v>
      </c>
      <c r="I16" s="22">
        <f t="shared" si="0"/>
        <v>55000</v>
      </c>
      <c r="J16" s="22">
        <v>66000</v>
      </c>
    </row>
    <row r="17" spans="1:10" s="40" customFormat="1" ht="13.05" customHeight="1" x14ac:dyDescent="0.3">
      <c r="A17" s="32"/>
      <c r="B17" s="31"/>
      <c r="C17" s="237" t="s">
        <v>142</v>
      </c>
      <c r="D17" s="236"/>
      <c r="E17" s="238" t="s">
        <v>157</v>
      </c>
      <c r="F17" s="22">
        <v>0</v>
      </c>
      <c r="G17" s="22">
        <v>0</v>
      </c>
      <c r="H17" s="22">
        <v>0</v>
      </c>
      <c r="I17" s="22">
        <f t="shared" si="0"/>
        <v>0</v>
      </c>
      <c r="J17" s="22">
        <v>0</v>
      </c>
    </row>
    <row r="18" spans="1:10" s="40" customFormat="1" ht="13.05" customHeight="1" x14ac:dyDescent="0.3">
      <c r="A18" s="32"/>
      <c r="B18" s="31"/>
      <c r="C18" s="413" t="s">
        <v>473</v>
      </c>
      <c r="D18" s="414"/>
      <c r="E18" s="422"/>
      <c r="F18" s="22">
        <v>10000</v>
      </c>
      <c r="G18" s="22">
        <v>10000</v>
      </c>
      <c r="H18" s="22">
        <v>0</v>
      </c>
      <c r="I18" s="22">
        <f t="shared" si="0"/>
        <v>10000</v>
      </c>
      <c r="J18" s="22">
        <v>0</v>
      </c>
    </row>
    <row r="19" spans="1:10" s="40" customFormat="1" ht="13.05" customHeight="1" x14ac:dyDescent="0.3">
      <c r="A19" s="32"/>
      <c r="B19" s="31"/>
      <c r="C19" s="237" t="s">
        <v>146</v>
      </c>
      <c r="D19" s="236"/>
      <c r="E19" s="238" t="s">
        <v>159</v>
      </c>
      <c r="F19" s="247">
        <v>0</v>
      </c>
      <c r="G19" s="22">
        <v>0</v>
      </c>
      <c r="H19" s="22">
        <v>0</v>
      </c>
      <c r="I19" s="22">
        <f t="shared" si="0"/>
        <v>0</v>
      </c>
      <c r="J19" s="22">
        <v>0</v>
      </c>
    </row>
    <row r="20" spans="1:10" s="40" customFormat="1" ht="13.05" customHeight="1" x14ac:dyDescent="0.3">
      <c r="A20" s="32"/>
      <c r="B20" s="31"/>
      <c r="C20" s="237" t="s">
        <v>145</v>
      </c>
      <c r="D20" s="236"/>
      <c r="E20" s="238" t="s">
        <v>161</v>
      </c>
      <c r="F20" s="22">
        <v>202068</v>
      </c>
      <c r="G20" s="22">
        <v>0</v>
      </c>
      <c r="H20" s="22">
        <v>219694</v>
      </c>
      <c r="I20" s="22">
        <f t="shared" si="0"/>
        <v>219694</v>
      </c>
      <c r="J20" s="22">
        <v>241792</v>
      </c>
    </row>
    <row r="21" spans="1:10" s="40" customFormat="1" ht="13.05" customHeight="1" x14ac:dyDescent="0.3">
      <c r="A21" s="32"/>
      <c r="B21" s="31"/>
      <c r="C21" s="237" t="s">
        <v>258</v>
      </c>
      <c r="E21" s="238" t="s">
        <v>161</v>
      </c>
      <c r="F21" s="22">
        <v>201903</v>
      </c>
      <c r="G21" s="22">
        <v>219694</v>
      </c>
      <c r="H21" s="22">
        <v>0</v>
      </c>
      <c r="I21" s="22">
        <f t="shared" si="0"/>
        <v>219694</v>
      </c>
      <c r="J21" s="22">
        <v>241792</v>
      </c>
    </row>
    <row r="22" spans="1:10" s="40" customFormat="1" ht="13.05" customHeight="1" x14ac:dyDescent="0.3">
      <c r="A22" s="32"/>
      <c r="B22" s="31"/>
      <c r="C22" s="237" t="s">
        <v>147</v>
      </c>
      <c r="D22" s="236"/>
      <c r="E22" s="238" t="s">
        <v>162</v>
      </c>
      <c r="F22" s="22">
        <v>55000</v>
      </c>
      <c r="G22" s="22">
        <v>0</v>
      </c>
      <c r="H22" s="22">
        <v>55000</v>
      </c>
      <c r="I22" s="22">
        <f t="shared" si="0"/>
        <v>55000</v>
      </c>
      <c r="J22" s="22">
        <v>55000</v>
      </c>
    </row>
    <row r="23" spans="1:10" s="40" customFormat="1" ht="13.05" customHeight="1" x14ac:dyDescent="0.3">
      <c r="A23" s="32"/>
      <c r="B23" s="33" t="s">
        <v>64</v>
      </c>
      <c r="C23" s="33"/>
      <c r="D23" s="34"/>
      <c r="E23" s="53" t="s">
        <v>163</v>
      </c>
      <c r="F23" s="393">
        <f>SUM(F24:F27)</f>
        <v>334545.85000000003</v>
      </c>
      <c r="G23" s="393">
        <f>SUM(G24:G27)</f>
        <v>185896.35</v>
      </c>
      <c r="H23" s="393">
        <f t="shared" ref="H23" si="1">SUM(H24:H27)</f>
        <v>187327.65</v>
      </c>
      <c r="I23" s="392">
        <f t="shared" si="0"/>
        <v>373224</v>
      </c>
      <c r="J23" s="393">
        <f>SUM(J24:J27)</f>
        <v>427447</v>
      </c>
    </row>
    <row r="24" spans="1:10" s="40" customFormat="1" ht="13.05" customHeight="1" x14ac:dyDescent="0.3">
      <c r="A24" s="32"/>
      <c r="B24" s="31"/>
      <c r="C24" s="237" t="s">
        <v>148</v>
      </c>
      <c r="D24" s="236"/>
      <c r="E24" s="239" t="s">
        <v>164</v>
      </c>
      <c r="F24" s="22">
        <v>282075.12</v>
      </c>
      <c r="G24" s="22">
        <v>158080.4</v>
      </c>
      <c r="H24" s="22">
        <v>158283.6</v>
      </c>
      <c r="I24" s="22">
        <f t="shared" si="0"/>
        <v>316364</v>
      </c>
      <c r="J24" s="22">
        <v>348185</v>
      </c>
    </row>
    <row r="25" spans="1:10" s="40" customFormat="1" ht="13.05" customHeight="1" x14ac:dyDescent="0.3">
      <c r="A25" s="32"/>
      <c r="B25" s="31"/>
      <c r="C25" s="237" t="s">
        <v>149</v>
      </c>
      <c r="D25" s="236"/>
      <c r="E25" s="239" t="s">
        <v>165</v>
      </c>
      <c r="F25" s="22">
        <v>15526.78</v>
      </c>
      <c r="G25" s="22">
        <v>6600</v>
      </c>
      <c r="H25" s="22">
        <v>6600</v>
      </c>
      <c r="I25" s="22">
        <f t="shared" si="0"/>
        <v>13200</v>
      </c>
      <c r="J25" s="22">
        <v>13200</v>
      </c>
    </row>
    <row r="26" spans="1:10" s="40" customFormat="1" ht="13.05" customHeight="1" x14ac:dyDescent="0.3">
      <c r="A26" s="32"/>
      <c r="B26" s="31"/>
      <c r="C26" s="237" t="s">
        <v>150</v>
      </c>
      <c r="D26" s="236"/>
      <c r="E26" s="239" t="s">
        <v>169</v>
      </c>
      <c r="F26" s="22">
        <v>24450</v>
      </c>
      <c r="G26" s="22">
        <v>14740.45</v>
      </c>
      <c r="H26" s="22">
        <v>15719.55</v>
      </c>
      <c r="I26" s="22">
        <f t="shared" si="0"/>
        <v>30460</v>
      </c>
      <c r="J26" s="22">
        <v>52913</v>
      </c>
    </row>
    <row r="27" spans="1:10" s="40" customFormat="1" ht="13.05" customHeight="1" x14ac:dyDescent="0.3">
      <c r="A27" s="32"/>
      <c r="B27" s="31"/>
      <c r="C27" s="237" t="s">
        <v>151</v>
      </c>
      <c r="D27" s="236"/>
      <c r="E27" s="239" t="s">
        <v>166</v>
      </c>
      <c r="F27" s="22">
        <v>12493.95</v>
      </c>
      <c r="G27" s="22">
        <v>6475.5</v>
      </c>
      <c r="H27" s="22">
        <v>6724.5</v>
      </c>
      <c r="I27" s="22">
        <f t="shared" si="0"/>
        <v>13200</v>
      </c>
      <c r="J27" s="22">
        <v>13149</v>
      </c>
    </row>
    <row r="28" spans="1:10" s="40" customFormat="1" ht="13.05" customHeight="1" x14ac:dyDescent="0.3">
      <c r="A28" s="32"/>
      <c r="B28" s="85" t="s">
        <v>6</v>
      </c>
      <c r="C28" s="84"/>
      <c r="E28" s="53" t="s">
        <v>170</v>
      </c>
      <c r="F28" s="14"/>
      <c r="G28" s="14"/>
      <c r="H28" s="14"/>
      <c r="I28" s="14"/>
      <c r="J28" s="14"/>
    </row>
    <row r="29" spans="1:10" s="40" customFormat="1" ht="13.05" customHeight="1" x14ac:dyDescent="0.3">
      <c r="A29" s="32"/>
      <c r="B29" s="33"/>
      <c r="C29" s="235" t="s">
        <v>6</v>
      </c>
      <c r="D29" s="236"/>
      <c r="E29" s="239" t="s">
        <v>166</v>
      </c>
      <c r="F29" s="393">
        <f>SUM(F30:F32)</f>
        <v>442672.15</v>
      </c>
      <c r="G29" s="392">
        <v>0</v>
      </c>
      <c r="H29" s="392">
        <v>65000</v>
      </c>
      <c r="I29" s="392">
        <f>SUM(G29:H29)</f>
        <v>65000</v>
      </c>
      <c r="J29" s="392">
        <v>0</v>
      </c>
    </row>
    <row r="30" spans="1:10" s="40" customFormat="1" ht="13.05" customHeight="1" x14ac:dyDescent="0.3">
      <c r="A30" s="32"/>
      <c r="B30" s="33"/>
      <c r="D30" s="228" t="s">
        <v>259</v>
      </c>
      <c r="E30" s="53"/>
      <c r="F30" s="22">
        <v>55000</v>
      </c>
      <c r="G30" s="19">
        <v>0</v>
      </c>
      <c r="H30" s="22">
        <v>55000</v>
      </c>
      <c r="I30" s="22">
        <f>SUM(G30:H30)</f>
        <v>55000</v>
      </c>
      <c r="J30" s="22">
        <v>55000</v>
      </c>
    </row>
    <row r="31" spans="1:10" s="40" customFormat="1" ht="13.05" customHeight="1" x14ac:dyDescent="0.3">
      <c r="A31" s="32"/>
      <c r="B31" s="33"/>
      <c r="D31" s="228" t="s">
        <v>465</v>
      </c>
      <c r="E31" s="53"/>
      <c r="F31" s="22">
        <v>358298.4</v>
      </c>
      <c r="G31" s="19">
        <v>0</v>
      </c>
      <c r="H31" s="19">
        <v>0</v>
      </c>
      <c r="I31" s="22">
        <f>SUM(G31:H31)</f>
        <v>0</v>
      </c>
      <c r="J31" s="19">
        <v>0</v>
      </c>
    </row>
    <row r="32" spans="1:10" s="40" customFormat="1" ht="13.05" customHeight="1" x14ac:dyDescent="0.3">
      <c r="A32" s="32"/>
      <c r="B32" s="33"/>
      <c r="D32" s="228" t="s">
        <v>466</v>
      </c>
      <c r="E32" s="53"/>
      <c r="F32" s="22">
        <v>29373.75</v>
      </c>
      <c r="G32" s="19">
        <v>0</v>
      </c>
      <c r="H32" s="19">
        <v>0</v>
      </c>
      <c r="I32" s="22">
        <f>SUM(G32:H32)</f>
        <v>0</v>
      </c>
      <c r="J32" s="19"/>
    </row>
    <row r="33" spans="1:10" s="40" customFormat="1" ht="13.05" customHeight="1" x14ac:dyDescent="0.3">
      <c r="A33" s="32"/>
      <c r="B33" s="521" t="s">
        <v>92</v>
      </c>
      <c r="C33" s="521"/>
      <c r="D33" s="522"/>
      <c r="E33" s="91"/>
      <c r="F33" s="17">
        <f>SUM(F11,F12,F13,F23,F29)</f>
        <v>4031556</v>
      </c>
      <c r="G33" s="17">
        <f>SUM(G11,G12,G13,G23,G30)</f>
        <v>1961260.35</v>
      </c>
      <c r="H33" s="17">
        <f>SUM(H11,H12,H13,H23,H30)</f>
        <v>2088679.65</v>
      </c>
      <c r="I33" s="17">
        <f>SUM(I11,I12,I13,I23,I30)</f>
        <v>4049940</v>
      </c>
      <c r="J33" s="17">
        <f>SUM(J11,J12,J13,J23,J30)</f>
        <v>4333535</v>
      </c>
    </row>
    <row r="34" spans="1:10" ht="13.05" customHeight="1" x14ac:dyDescent="0.3">
      <c r="A34" s="39" t="s">
        <v>7</v>
      </c>
      <c r="B34" s="33"/>
      <c r="D34" s="34"/>
      <c r="E34" s="91"/>
      <c r="F34" s="35"/>
      <c r="G34" s="35"/>
      <c r="H34" s="35"/>
      <c r="I34" s="35"/>
      <c r="J34" s="35"/>
    </row>
    <row r="35" spans="1:10" ht="13.05" customHeight="1" x14ac:dyDescent="0.3">
      <c r="A35" s="39"/>
      <c r="B35" s="523" t="s">
        <v>8</v>
      </c>
      <c r="C35" s="524"/>
      <c r="D35" s="525"/>
      <c r="E35" s="53" t="s">
        <v>129</v>
      </c>
      <c r="F35" s="395">
        <f>SUM(F36:F40)</f>
        <v>422036.85</v>
      </c>
      <c r="G35" s="395">
        <f>SUM(G36:G40)</f>
        <v>327547.5</v>
      </c>
      <c r="H35" s="395">
        <f>SUM(H36:H40)</f>
        <v>149952.5</v>
      </c>
      <c r="I35" s="395">
        <f>SUM(I36:I40)</f>
        <v>477500</v>
      </c>
      <c r="J35" s="395">
        <f>SUM(J36:J41)</f>
        <v>595000</v>
      </c>
    </row>
    <row r="36" spans="1:10" ht="13.05" customHeight="1" x14ac:dyDescent="0.3">
      <c r="A36" s="39"/>
      <c r="B36" s="237"/>
      <c r="C36" s="526" t="s">
        <v>8</v>
      </c>
      <c r="D36" s="525"/>
      <c r="E36" s="239" t="s">
        <v>122</v>
      </c>
      <c r="F36" s="22">
        <v>355076.29</v>
      </c>
      <c r="G36" s="22">
        <v>278267.5</v>
      </c>
      <c r="H36" s="22">
        <v>121732.5</v>
      </c>
      <c r="I36" s="66">
        <f t="shared" ref="I36:I41" si="2">SUM(G36:H36)</f>
        <v>400000</v>
      </c>
      <c r="J36" s="66">
        <v>500000</v>
      </c>
    </row>
    <row r="37" spans="1:10" ht="13.05" customHeight="1" x14ac:dyDescent="0.3">
      <c r="A37" s="39"/>
      <c r="B37" s="237"/>
      <c r="C37" s="526" t="s">
        <v>96</v>
      </c>
      <c r="D37" s="525"/>
      <c r="E37" s="239" t="s">
        <v>272</v>
      </c>
      <c r="F37" s="22">
        <v>21270</v>
      </c>
      <c r="G37" s="22">
        <v>2500</v>
      </c>
      <c r="H37" s="22">
        <v>0</v>
      </c>
      <c r="I37" s="66">
        <f t="shared" si="2"/>
        <v>2500</v>
      </c>
      <c r="J37" s="66">
        <v>20000</v>
      </c>
    </row>
    <row r="38" spans="1:10" ht="13.05" customHeight="1" x14ac:dyDescent="0.3">
      <c r="A38" s="39"/>
      <c r="B38" s="237"/>
      <c r="C38" s="526" t="s">
        <v>97</v>
      </c>
      <c r="D38" s="525"/>
      <c r="E38" s="239" t="s">
        <v>273</v>
      </c>
      <c r="F38" s="22">
        <v>7970.56</v>
      </c>
      <c r="G38" s="22">
        <v>0</v>
      </c>
      <c r="H38" s="22">
        <v>25000</v>
      </c>
      <c r="I38" s="66">
        <f t="shared" si="2"/>
        <v>25000</v>
      </c>
      <c r="J38" s="66">
        <v>25000</v>
      </c>
    </row>
    <row r="39" spans="1:10" ht="13.05" customHeight="1" x14ac:dyDescent="0.3">
      <c r="A39" s="39"/>
      <c r="B39" s="237"/>
      <c r="C39" s="526" t="s">
        <v>98</v>
      </c>
      <c r="D39" s="525"/>
      <c r="E39" s="239" t="s">
        <v>274</v>
      </c>
      <c r="F39" s="22">
        <v>11670</v>
      </c>
      <c r="G39" s="22">
        <v>22420</v>
      </c>
      <c r="H39" s="22">
        <v>2580</v>
      </c>
      <c r="I39" s="66">
        <f t="shared" si="2"/>
        <v>25000</v>
      </c>
      <c r="J39" s="66">
        <v>20000</v>
      </c>
    </row>
    <row r="40" spans="1:10" ht="13.05" customHeight="1" x14ac:dyDescent="0.3">
      <c r="A40" s="39"/>
      <c r="B40" s="237"/>
      <c r="C40" s="526" t="s">
        <v>95</v>
      </c>
      <c r="D40" s="525"/>
      <c r="E40" s="239" t="s">
        <v>275</v>
      </c>
      <c r="F40" s="22">
        <v>26050</v>
      </c>
      <c r="G40" s="22">
        <v>24360</v>
      </c>
      <c r="H40" s="22">
        <v>640</v>
      </c>
      <c r="I40" s="66">
        <f t="shared" si="2"/>
        <v>25000</v>
      </c>
      <c r="J40" s="66">
        <v>25000</v>
      </c>
    </row>
    <row r="41" spans="1:10" ht="13.05" customHeight="1" x14ac:dyDescent="0.3">
      <c r="A41" s="37"/>
      <c r="B41" s="296"/>
      <c r="C41" s="298" t="s">
        <v>353</v>
      </c>
      <c r="D41" s="296"/>
      <c r="E41" s="53" t="s">
        <v>332</v>
      </c>
      <c r="F41" s="307">
        <v>0</v>
      </c>
      <c r="G41" s="308">
        <v>400</v>
      </c>
      <c r="H41" s="308">
        <v>4600</v>
      </c>
      <c r="I41" s="309">
        <f t="shared" si="2"/>
        <v>5000</v>
      </c>
      <c r="J41" s="309">
        <v>5000</v>
      </c>
    </row>
    <row r="42" spans="1:10" ht="14.1" customHeight="1" x14ac:dyDescent="0.3">
      <c r="A42" s="55"/>
      <c r="B42" s="186"/>
      <c r="C42" s="186"/>
      <c r="D42" s="187"/>
      <c r="E42" s="188"/>
      <c r="F42" s="189"/>
      <c r="G42" s="189"/>
      <c r="H42" s="189"/>
      <c r="I42" s="190"/>
      <c r="J42" s="191"/>
    </row>
    <row r="43" spans="1:10" ht="14.1" customHeight="1" x14ac:dyDescent="0.3">
      <c r="A43" s="37"/>
      <c r="B43" s="275"/>
      <c r="C43" s="275"/>
      <c r="D43" s="276"/>
      <c r="E43" s="164"/>
      <c r="F43" s="193"/>
      <c r="G43" s="193"/>
      <c r="H43" s="193"/>
      <c r="I43" s="197"/>
      <c r="J43" s="50"/>
    </row>
    <row r="44" spans="1:10" ht="14.1" customHeight="1" x14ac:dyDescent="0.3">
      <c r="A44" s="37"/>
      <c r="B44" s="275"/>
      <c r="C44" s="275"/>
      <c r="D44" s="276"/>
      <c r="E44" s="164"/>
      <c r="F44" s="193"/>
      <c r="G44" s="193"/>
      <c r="H44" s="193"/>
      <c r="I44" s="197"/>
      <c r="J44" s="50"/>
    </row>
    <row r="45" spans="1:10" ht="6" customHeight="1" x14ac:dyDescent="0.3">
      <c r="A45" s="37"/>
      <c r="B45" s="275"/>
      <c r="C45" s="275"/>
      <c r="D45" s="276"/>
      <c r="E45" s="164"/>
      <c r="F45" s="193"/>
      <c r="G45" s="193"/>
      <c r="H45" s="193"/>
      <c r="I45" s="197"/>
      <c r="J45" s="50"/>
    </row>
    <row r="46" spans="1:10" ht="12.9" customHeight="1" thickBot="1" x14ac:dyDescent="0.35">
      <c r="A46" s="523" t="s">
        <v>65</v>
      </c>
      <c r="B46" s="524"/>
      <c r="C46" s="524"/>
      <c r="D46" s="524"/>
      <c r="E46" s="164"/>
      <c r="F46" s="193"/>
      <c r="G46" s="193"/>
      <c r="H46" s="193"/>
      <c r="I46" s="197"/>
      <c r="J46" s="200" t="s">
        <v>408</v>
      </c>
    </row>
    <row r="47" spans="1:10" ht="12.45" customHeight="1" thickBot="1" x14ac:dyDescent="0.35">
      <c r="A47" s="25"/>
      <c r="B47" s="26"/>
      <c r="C47" s="26"/>
      <c r="D47" s="26"/>
      <c r="E47" s="27"/>
      <c r="F47" s="278"/>
      <c r="G47" s="545" t="s">
        <v>20</v>
      </c>
      <c r="H47" s="545"/>
      <c r="I47" s="545"/>
      <c r="J47" s="518" t="s">
        <v>25</v>
      </c>
    </row>
    <row r="48" spans="1:10" ht="12.45" customHeight="1" x14ac:dyDescent="0.3">
      <c r="A48" s="280"/>
      <c r="B48" s="281"/>
      <c r="C48" s="281"/>
      <c r="D48" s="281"/>
      <c r="E48" s="520" t="s">
        <v>17</v>
      </c>
      <c r="F48" s="279" t="s">
        <v>18</v>
      </c>
      <c r="G48" s="279" t="s">
        <v>21</v>
      </c>
      <c r="H48" s="279" t="s">
        <v>22</v>
      </c>
      <c r="I48" s="519" t="s">
        <v>23</v>
      </c>
      <c r="J48" s="519"/>
    </row>
    <row r="49" spans="1:10" ht="12.45" customHeight="1" x14ac:dyDescent="0.3">
      <c r="A49" s="530" t="s">
        <v>1</v>
      </c>
      <c r="B49" s="531"/>
      <c r="C49" s="531"/>
      <c r="D49" s="531"/>
      <c r="E49" s="520"/>
      <c r="F49" s="279" t="s">
        <v>19</v>
      </c>
      <c r="G49" s="279" t="s">
        <v>19</v>
      </c>
      <c r="H49" s="279" t="s">
        <v>24</v>
      </c>
      <c r="I49" s="519"/>
      <c r="J49" s="279" t="s">
        <v>26</v>
      </c>
    </row>
    <row r="50" spans="1:10" ht="12.45" customHeight="1" thickBot="1" x14ac:dyDescent="0.35">
      <c r="A50" s="532">
        <v>1</v>
      </c>
      <c r="B50" s="533"/>
      <c r="C50" s="533"/>
      <c r="D50" s="533"/>
      <c r="E50" s="28">
        <v>2</v>
      </c>
      <c r="F50" s="28">
        <v>3</v>
      </c>
      <c r="G50" s="28">
        <v>4</v>
      </c>
      <c r="H50" s="28">
        <v>5</v>
      </c>
      <c r="I50" s="28">
        <v>6</v>
      </c>
      <c r="J50" s="28">
        <v>7</v>
      </c>
    </row>
    <row r="51" spans="1:10" ht="12.45" customHeight="1" x14ac:dyDescent="0.3">
      <c r="A51" s="198"/>
      <c r="B51" s="527" t="s">
        <v>9</v>
      </c>
      <c r="C51" s="528"/>
      <c r="D51" s="529"/>
      <c r="E51" s="199" t="s">
        <v>130</v>
      </c>
      <c r="F51" s="397">
        <f>SUM(F52:F56)</f>
        <v>166571</v>
      </c>
      <c r="G51" s="397">
        <f>SUM(G52:G56)</f>
        <v>156353.29999999999</v>
      </c>
      <c r="H51" s="397">
        <f>SUM(H52:H56)</f>
        <v>136146.70000000001</v>
      </c>
      <c r="I51" s="397">
        <f>SUM(I52:I56)</f>
        <v>292500</v>
      </c>
      <c r="J51" s="397">
        <f>SUM(J52:J56)</f>
        <v>330000</v>
      </c>
    </row>
    <row r="52" spans="1:10" ht="12.45" customHeight="1" x14ac:dyDescent="0.3">
      <c r="A52" s="39"/>
      <c r="B52" s="237"/>
      <c r="C52" s="526" t="s">
        <v>52</v>
      </c>
      <c r="D52" s="525"/>
      <c r="E52" s="239" t="s">
        <v>123</v>
      </c>
      <c r="F52" s="22">
        <v>129291</v>
      </c>
      <c r="G52" s="22">
        <v>129248.5</v>
      </c>
      <c r="H52" s="22">
        <v>70751.5</v>
      </c>
      <c r="I52" s="66">
        <f t="shared" ref="I52:I56" si="3">SUM(G52:H52)</f>
        <v>200000</v>
      </c>
      <c r="J52" s="66">
        <v>250000</v>
      </c>
    </row>
    <row r="53" spans="1:10" ht="12.45" customHeight="1" x14ac:dyDescent="0.3">
      <c r="A53" s="39"/>
      <c r="B53" s="237"/>
      <c r="C53" s="526" t="s">
        <v>99</v>
      </c>
      <c r="D53" s="525"/>
      <c r="E53" s="239" t="s">
        <v>276</v>
      </c>
      <c r="F53" s="22">
        <v>0</v>
      </c>
      <c r="G53" s="22">
        <v>27104.799999999999</v>
      </c>
      <c r="H53" s="22">
        <v>395.2</v>
      </c>
      <c r="I53" s="66">
        <f t="shared" si="3"/>
        <v>27500</v>
      </c>
      <c r="J53" s="66">
        <v>10000</v>
      </c>
    </row>
    <row r="54" spans="1:10" ht="12.45" customHeight="1" x14ac:dyDescent="0.3">
      <c r="A54" s="39"/>
      <c r="B54" s="237"/>
      <c r="C54" s="526" t="s">
        <v>100</v>
      </c>
      <c r="D54" s="525"/>
      <c r="E54" s="239" t="s">
        <v>277</v>
      </c>
      <c r="F54" s="22">
        <v>17080</v>
      </c>
      <c r="G54" s="22">
        <v>0</v>
      </c>
      <c r="H54" s="22">
        <v>25000</v>
      </c>
      <c r="I54" s="66">
        <f t="shared" si="3"/>
        <v>25000</v>
      </c>
      <c r="J54" s="66">
        <v>25000</v>
      </c>
    </row>
    <row r="55" spans="1:10" ht="12.45" customHeight="1" x14ac:dyDescent="0.3">
      <c r="A55" s="39"/>
      <c r="B55" s="237"/>
      <c r="C55" s="526" t="s">
        <v>102</v>
      </c>
      <c r="D55" s="525"/>
      <c r="E55" s="53" t="s">
        <v>279</v>
      </c>
      <c r="F55" s="22">
        <v>0</v>
      </c>
      <c r="G55" s="22">
        <v>0</v>
      </c>
      <c r="H55" s="22">
        <v>15000</v>
      </c>
      <c r="I55" s="66">
        <f t="shared" si="3"/>
        <v>15000</v>
      </c>
      <c r="J55" s="66">
        <v>20000</v>
      </c>
    </row>
    <row r="56" spans="1:10" ht="12.45" customHeight="1" x14ac:dyDescent="0.3">
      <c r="A56" s="39"/>
      <c r="B56" s="237"/>
      <c r="C56" s="526" t="s">
        <v>101</v>
      </c>
      <c r="D56" s="525"/>
      <c r="E56" s="53" t="s">
        <v>278</v>
      </c>
      <c r="F56" s="22">
        <v>20200</v>
      </c>
      <c r="G56" s="22">
        <v>0</v>
      </c>
      <c r="H56" s="22">
        <v>25000</v>
      </c>
      <c r="I56" s="66">
        <f t="shared" si="3"/>
        <v>25000</v>
      </c>
      <c r="J56" s="66">
        <v>25000</v>
      </c>
    </row>
    <row r="57" spans="1:10" ht="12.45" customHeight="1" x14ac:dyDescent="0.3">
      <c r="A57" s="39"/>
      <c r="B57" s="523" t="s">
        <v>10</v>
      </c>
      <c r="C57" s="524"/>
      <c r="D57" s="525"/>
      <c r="E57" s="53" t="s">
        <v>131</v>
      </c>
      <c r="F57" s="395">
        <f>SUM(F58:F64)</f>
        <v>750837.64</v>
      </c>
      <c r="G57" s="395">
        <f>SUM(G58:G64)</f>
        <v>452795</v>
      </c>
      <c r="H57" s="395">
        <f>SUM(H58:H64)</f>
        <v>762205</v>
      </c>
      <c r="I57" s="395">
        <f>SUM(I58:I64)</f>
        <v>1215000</v>
      </c>
      <c r="J57" s="395">
        <f>SUM(J58:J64)</f>
        <v>1265000</v>
      </c>
    </row>
    <row r="58" spans="1:10" ht="12.45" customHeight="1" x14ac:dyDescent="0.3">
      <c r="A58" s="39"/>
      <c r="B58" s="237"/>
      <c r="C58" s="526" t="s">
        <v>35</v>
      </c>
      <c r="D58" s="525"/>
      <c r="E58" s="53" t="s">
        <v>124</v>
      </c>
      <c r="F58" s="22">
        <v>132572.97</v>
      </c>
      <c r="G58" s="22">
        <v>143343</v>
      </c>
      <c r="H58" s="22">
        <v>6657</v>
      </c>
      <c r="I58" s="66">
        <f t="shared" ref="I58:J70" si="4">SUM(G58:H58)</f>
        <v>150000</v>
      </c>
      <c r="J58" s="66">
        <v>200000</v>
      </c>
    </row>
    <row r="59" spans="1:10" ht="12.45" customHeight="1" x14ac:dyDescent="0.3">
      <c r="A59" s="39"/>
      <c r="B59" s="296"/>
      <c r="C59" s="298" t="s">
        <v>356</v>
      </c>
      <c r="D59" s="297"/>
      <c r="E59" s="53" t="s">
        <v>443</v>
      </c>
      <c r="F59" s="22">
        <v>0</v>
      </c>
      <c r="G59" s="22">
        <v>0</v>
      </c>
      <c r="H59" s="22">
        <v>10000</v>
      </c>
      <c r="I59" s="66">
        <f t="shared" si="4"/>
        <v>10000</v>
      </c>
      <c r="J59" s="66">
        <v>10000</v>
      </c>
    </row>
    <row r="60" spans="1:10" ht="12.45" customHeight="1" x14ac:dyDescent="0.3">
      <c r="A60" s="39"/>
      <c r="B60" s="413"/>
      <c r="C60" s="419" t="s">
        <v>498</v>
      </c>
      <c r="D60" s="414"/>
      <c r="E60" s="53"/>
      <c r="F60" s="22"/>
      <c r="G60" s="22">
        <v>0</v>
      </c>
      <c r="H60" s="22">
        <v>10000</v>
      </c>
      <c r="I60" s="66">
        <f t="shared" si="4"/>
        <v>10000</v>
      </c>
      <c r="J60" s="66">
        <v>0</v>
      </c>
    </row>
    <row r="61" spans="1:10" ht="12.45" customHeight="1" x14ac:dyDescent="0.3">
      <c r="A61" s="39"/>
      <c r="B61" s="311"/>
      <c r="C61" s="378" t="s">
        <v>447</v>
      </c>
      <c r="D61" s="312"/>
      <c r="E61" s="53" t="s">
        <v>444</v>
      </c>
      <c r="F61" s="22">
        <v>0</v>
      </c>
      <c r="G61" s="22">
        <v>0</v>
      </c>
      <c r="H61" s="22">
        <v>0</v>
      </c>
      <c r="I61" s="66">
        <f t="shared" si="4"/>
        <v>0</v>
      </c>
      <c r="J61" s="66">
        <v>10000</v>
      </c>
    </row>
    <row r="62" spans="1:10" ht="12.45" customHeight="1" x14ac:dyDescent="0.3">
      <c r="A62" s="39"/>
      <c r="B62" s="237"/>
      <c r="C62" s="540" t="s">
        <v>354</v>
      </c>
      <c r="D62" s="525"/>
      <c r="E62" s="53" t="s">
        <v>445</v>
      </c>
      <c r="F62" s="22">
        <v>480</v>
      </c>
      <c r="G62" s="22">
        <v>1200</v>
      </c>
      <c r="H62" s="22">
        <v>23800</v>
      </c>
      <c r="I62" s="66">
        <f t="shared" si="4"/>
        <v>25000</v>
      </c>
      <c r="J62" s="66">
        <v>25000</v>
      </c>
    </row>
    <row r="63" spans="1:10" ht="12.45" customHeight="1" x14ac:dyDescent="0.3">
      <c r="A63" s="39"/>
      <c r="B63" s="296"/>
      <c r="C63" s="378" t="s">
        <v>355</v>
      </c>
      <c r="D63" s="297"/>
      <c r="E63" s="53" t="s">
        <v>446</v>
      </c>
      <c r="F63" s="22">
        <v>0</v>
      </c>
      <c r="G63" s="22">
        <v>0</v>
      </c>
      <c r="H63" s="22">
        <v>20000</v>
      </c>
      <c r="I63" s="66">
        <f t="shared" si="4"/>
        <v>20000</v>
      </c>
      <c r="J63" s="66">
        <v>20000</v>
      </c>
    </row>
    <row r="64" spans="1:10" ht="12.45" customHeight="1" x14ac:dyDescent="0.3">
      <c r="A64" s="39"/>
      <c r="C64" s="228" t="s">
        <v>361</v>
      </c>
      <c r="D64" s="34"/>
      <c r="E64" s="239" t="s">
        <v>125</v>
      </c>
      <c r="F64" s="22">
        <v>617784.67000000004</v>
      </c>
      <c r="G64" s="22">
        <v>308252</v>
      </c>
      <c r="H64" s="22">
        <v>691748</v>
      </c>
      <c r="I64" s="66">
        <f t="shared" si="4"/>
        <v>1000000</v>
      </c>
      <c r="J64" s="66">
        <v>1000000</v>
      </c>
    </row>
    <row r="65" spans="1:10" ht="12.45" customHeight="1" x14ac:dyDescent="0.3">
      <c r="A65" s="39"/>
      <c r="B65" s="523" t="s">
        <v>11</v>
      </c>
      <c r="C65" s="524"/>
      <c r="D65" s="525"/>
      <c r="E65" s="53" t="s">
        <v>132</v>
      </c>
      <c r="F65" s="395">
        <v>875546.77</v>
      </c>
      <c r="G65" s="395">
        <f>SUM(G66)</f>
        <v>568728.76</v>
      </c>
      <c r="H65" s="395">
        <f>SUM(H66)</f>
        <v>431271.24</v>
      </c>
      <c r="I65" s="395">
        <f t="shared" si="4"/>
        <v>1000000</v>
      </c>
      <c r="J65" s="395">
        <f t="shared" si="4"/>
        <v>1431271.24</v>
      </c>
    </row>
    <row r="66" spans="1:10" ht="12.45" customHeight="1" x14ac:dyDescent="0.3">
      <c r="A66" s="39"/>
      <c r="B66" s="237"/>
      <c r="C66" s="524" t="s">
        <v>103</v>
      </c>
      <c r="D66" s="525"/>
      <c r="E66" s="239" t="s">
        <v>126</v>
      </c>
      <c r="F66" s="22">
        <v>1064323.07</v>
      </c>
      <c r="G66" s="22">
        <v>568728.76</v>
      </c>
      <c r="H66" s="22">
        <v>431271.24</v>
      </c>
      <c r="I66" s="66">
        <f t="shared" si="4"/>
        <v>1000000</v>
      </c>
      <c r="J66" s="66">
        <v>1000000</v>
      </c>
    </row>
    <row r="67" spans="1:10" ht="12.45" customHeight="1" x14ac:dyDescent="0.3">
      <c r="A67" s="39"/>
      <c r="B67" s="523" t="s">
        <v>77</v>
      </c>
      <c r="C67" s="524"/>
      <c r="D67" s="525"/>
      <c r="E67" s="53" t="s">
        <v>133</v>
      </c>
      <c r="F67" s="395">
        <f>SUM(F68:F70)</f>
        <v>55560.59</v>
      </c>
      <c r="G67" s="395">
        <f>SUM(G68:G70)</f>
        <v>42898.67</v>
      </c>
      <c r="H67" s="395">
        <v>31270.33</v>
      </c>
      <c r="I67" s="395">
        <f t="shared" si="4"/>
        <v>74169</v>
      </c>
      <c r="J67" s="395">
        <f t="shared" si="4"/>
        <v>105439.33</v>
      </c>
    </row>
    <row r="68" spans="1:10" ht="12.45" customHeight="1" x14ac:dyDescent="0.3">
      <c r="A68" s="39"/>
      <c r="B68" s="64"/>
      <c r="C68" s="523" t="s">
        <v>104</v>
      </c>
      <c r="D68" s="525"/>
      <c r="E68" s="53" t="s">
        <v>127</v>
      </c>
      <c r="F68" s="22">
        <v>27571.59</v>
      </c>
      <c r="G68" s="22">
        <v>20329.669999999998</v>
      </c>
      <c r="H68" s="166">
        <v>31270.33</v>
      </c>
      <c r="I68" s="35">
        <f t="shared" si="4"/>
        <v>51600</v>
      </c>
      <c r="J68" s="35">
        <v>51600</v>
      </c>
    </row>
    <row r="69" spans="1:10" ht="12.45" customHeight="1" x14ac:dyDescent="0.3">
      <c r="A69" s="39"/>
      <c r="B69" s="295"/>
      <c r="C69" s="295" t="s">
        <v>357</v>
      </c>
      <c r="D69" s="297"/>
      <c r="E69" s="53" t="s">
        <v>418</v>
      </c>
      <c r="F69" s="22">
        <v>0</v>
      </c>
      <c r="G69" s="22">
        <v>3480</v>
      </c>
      <c r="H69" s="22">
        <v>3720</v>
      </c>
      <c r="I69" s="35">
        <f t="shared" si="4"/>
        <v>7200</v>
      </c>
      <c r="J69" s="35">
        <v>7200</v>
      </c>
    </row>
    <row r="70" spans="1:10" ht="12.45" customHeight="1" x14ac:dyDescent="0.3">
      <c r="A70" s="39"/>
      <c r="B70" s="64"/>
      <c r="C70" s="523" t="s">
        <v>358</v>
      </c>
      <c r="D70" s="525"/>
      <c r="E70" s="53" t="s">
        <v>128</v>
      </c>
      <c r="F70" s="22">
        <v>27989</v>
      </c>
      <c r="G70" s="22">
        <v>19089</v>
      </c>
      <c r="H70" s="22">
        <v>30911</v>
      </c>
      <c r="I70" s="35">
        <f t="shared" si="4"/>
        <v>50000</v>
      </c>
      <c r="J70" s="35">
        <v>50000</v>
      </c>
    </row>
    <row r="71" spans="1:10" ht="12.45" customHeight="1" x14ac:dyDescent="0.3">
      <c r="A71" s="39"/>
      <c r="B71" s="523" t="s">
        <v>12</v>
      </c>
      <c r="C71" s="523"/>
      <c r="D71" s="537"/>
      <c r="E71" s="53" t="s">
        <v>134</v>
      </c>
      <c r="F71" s="395">
        <f>SUM(F72:F73)</f>
        <v>225000</v>
      </c>
      <c r="G71" s="395">
        <f>SUM(G72:G73)</f>
        <v>300000</v>
      </c>
      <c r="H71" s="395">
        <f>SUM(H72:H73)</f>
        <v>300000</v>
      </c>
      <c r="I71" s="395">
        <f t="shared" ref="I71" si="5">SUM(I72:I73)</f>
        <v>600000</v>
      </c>
      <c r="J71" s="395">
        <f t="shared" ref="J71" si="6">SUM(J72:J73)</f>
        <v>600000</v>
      </c>
    </row>
    <row r="72" spans="1:10" ht="12.45" customHeight="1" x14ac:dyDescent="0.3">
      <c r="A72" s="39"/>
      <c r="B72" s="64"/>
      <c r="C72" s="523" t="s">
        <v>105</v>
      </c>
      <c r="D72" s="537"/>
      <c r="E72" s="53" t="s">
        <v>135</v>
      </c>
      <c r="F72" s="22">
        <v>225000</v>
      </c>
      <c r="G72" s="22">
        <v>300000</v>
      </c>
      <c r="H72" s="22">
        <v>300000</v>
      </c>
      <c r="I72" s="35">
        <f>SUM(G72:H72)</f>
        <v>600000</v>
      </c>
      <c r="J72" s="35">
        <v>600000</v>
      </c>
    </row>
    <row r="73" spans="1:10" ht="12.45" customHeight="1" x14ac:dyDescent="0.3">
      <c r="A73" s="39"/>
      <c r="B73" s="64"/>
      <c r="C73" s="523" t="s">
        <v>106</v>
      </c>
      <c r="D73" s="537"/>
      <c r="E73" s="53" t="s">
        <v>136</v>
      </c>
      <c r="F73" s="22">
        <v>0</v>
      </c>
      <c r="G73" s="22">
        <v>0</v>
      </c>
      <c r="H73" s="22">
        <v>0</v>
      </c>
      <c r="I73" s="35">
        <f>SUM(G73:H73)</f>
        <v>0</v>
      </c>
      <c r="J73" s="35">
        <f>SUM(H73:I73)</f>
        <v>0</v>
      </c>
    </row>
    <row r="74" spans="1:10" ht="12.45" customHeight="1" x14ac:dyDescent="0.3">
      <c r="A74" s="39"/>
      <c r="B74" s="540" t="s">
        <v>60</v>
      </c>
      <c r="C74" s="526"/>
      <c r="D74" s="525"/>
      <c r="E74" s="53" t="s">
        <v>171</v>
      </c>
      <c r="F74" s="395">
        <f>SUM(F75:F79)</f>
        <v>1937475.31</v>
      </c>
      <c r="G74" s="395">
        <f>SUM(G75:G82)</f>
        <v>1234343.77</v>
      </c>
      <c r="H74" s="395">
        <f>SUM(H75:H82)</f>
        <v>1435656.23</v>
      </c>
      <c r="I74" s="395">
        <f>SUM(I75:I82)</f>
        <v>2670000</v>
      </c>
      <c r="J74" s="395">
        <f>SUM(J75:J82)</f>
        <v>2870000</v>
      </c>
    </row>
    <row r="75" spans="1:10" ht="12.45" customHeight="1" x14ac:dyDescent="0.3">
      <c r="A75" s="39"/>
      <c r="B75" s="65"/>
      <c r="C75" s="540" t="s">
        <v>61</v>
      </c>
      <c r="D75" s="525"/>
      <c r="E75" s="53" t="s">
        <v>172</v>
      </c>
      <c r="F75" s="35">
        <v>239500</v>
      </c>
      <c r="G75" s="22">
        <v>103500</v>
      </c>
      <c r="H75" s="22">
        <v>196500</v>
      </c>
      <c r="I75" s="35">
        <f t="shared" ref="I75:I82" si="7">SUM(G75:H75)</f>
        <v>300000</v>
      </c>
      <c r="J75" s="35">
        <v>300000</v>
      </c>
    </row>
    <row r="76" spans="1:10" ht="12.45" customHeight="1" x14ac:dyDescent="0.3">
      <c r="A76" s="39"/>
      <c r="B76" s="65"/>
      <c r="C76" s="540" t="s">
        <v>344</v>
      </c>
      <c r="D76" s="525"/>
      <c r="E76" s="53" t="s">
        <v>173</v>
      </c>
      <c r="F76" s="35">
        <v>484000</v>
      </c>
      <c r="G76" s="22">
        <v>295229</v>
      </c>
      <c r="H76" s="22">
        <v>204771</v>
      </c>
      <c r="I76" s="35">
        <f t="shared" si="7"/>
        <v>500000</v>
      </c>
      <c r="J76" s="35">
        <v>600000</v>
      </c>
    </row>
    <row r="77" spans="1:10" ht="12.45" customHeight="1" x14ac:dyDescent="0.3">
      <c r="A77" s="39"/>
      <c r="B77" s="65"/>
      <c r="C77" s="228" t="s">
        <v>107</v>
      </c>
      <c r="D77" s="34"/>
      <c r="E77" s="53" t="s">
        <v>345</v>
      </c>
      <c r="F77" s="35">
        <v>1064791.31</v>
      </c>
      <c r="G77" s="22">
        <v>835614.77</v>
      </c>
      <c r="H77" s="22">
        <v>664385.23</v>
      </c>
      <c r="I77" s="35">
        <f t="shared" si="7"/>
        <v>1500000</v>
      </c>
      <c r="J77" s="35">
        <v>1600000</v>
      </c>
    </row>
    <row r="78" spans="1:10" ht="12.45" customHeight="1" x14ac:dyDescent="0.3">
      <c r="A78" s="39"/>
      <c r="B78" s="65"/>
      <c r="D78" s="228" t="s">
        <v>260</v>
      </c>
      <c r="E78" s="53" t="s">
        <v>280</v>
      </c>
      <c r="F78" s="35">
        <v>149184</v>
      </c>
      <c r="G78" s="35">
        <v>0</v>
      </c>
      <c r="H78" s="35">
        <v>300000</v>
      </c>
      <c r="I78" s="35">
        <f t="shared" si="7"/>
        <v>300000</v>
      </c>
      <c r="J78" s="35">
        <v>300000</v>
      </c>
    </row>
    <row r="79" spans="1:10" ht="12.45" customHeight="1" x14ac:dyDescent="0.3">
      <c r="A79" s="39"/>
      <c r="B79" s="70"/>
      <c r="C79" s="228" t="s">
        <v>250</v>
      </c>
      <c r="D79" s="136"/>
      <c r="E79" s="53" t="s">
        <v>339</v>
      </c>
      <c r="F79" s="77">
        <v>0</v>
      </c>
      <c r="G79" s="77">
        <v>0</v>
      </c>
      <c r="H79" s="22">
        <v>10000</v>
      </c>
      <c r="I79" s="35">
        <f t="shared" si="7"/>
        <v>10000</v>
      </c>
      <c r="J79" s="35">
        <v>10000</v>
      </c>
    </row>
    <row r="80" spans="1:10" ht="12.45" customHeight="1" x14ac:dyDescent="0.3">
      <c r="A80" s="39"/>
      <c r="B80" s="295"/>
      <c r="C80" s="228"/>
      <c r="D80" s="136" t="s">
        <v>359</v>
      </c>
      <c r="E80" s="53" t="s">
        <v>340</v>
      </c>
      <c r="F80" s="77">
        <v>0</v>
      </c>
      <c r="G80" s="77">
        <v>0</v>
      </c>
      <c r="H80" s="22">
        <v>5000</v>
      </c>
      <c r="I80" s="35">
        <f t="shared" si="7"/>
        <v>5000</v>
      </c>
      <c r="J80" s="35">
        <v>5000</v>
      </c>
    </row>
    <row r="81" spans="1:10" ht="12.45" customHeight="1" x14ac:dyDescent="0.3">
      <c r="A81" s="39"/>
      <c r="B81" s="295"/>
      <c r="C81" s="228"/>
      <c r="D81" s="136" t="s">
        <v>360</v>
      </c>
      <c r="E81" s="53" t="s">
        <v>451</v>
      </c>
      <c r="F81" s="77">
        <v>0</v>
      </c>
      <c r="G81" s="77">
        <v>0</v>
      </c>
      <c r="H81" s="22">
        <v>5000</v>
      </c>
      <c r="I81" s="35">
        <f t="shared" si="7"/>
        <v>5000</v>
      </c>
      <c r="J81" s="35">
        <v>5000</v>
      </c>
    </row>
    <row r="82" spans="1:10" ht="12.45" customHeight="1" x14ac:dyDescent="0.3">
      <c r="A82" s="39"/>
      <c r="B82" s="70"/>
      <c r="C82" s="228" t="s">
        <v>251</v>
      </c>
      <c r="D82" s="34"/>
      <c r="E82" s="53" t="s">
        <v>452</v>
      </c>
      <c r="F82" s="77">
        <v>0</v>
      </c>
      <c r="G82" s="77">
        <v>0</v>
      </c>
      <c r="H82" s="22">
        <v>50000</v>
      </c>
      <c r="I82" s="35">
        <f t="shared" si="7"/>
        <v>50000</v>
      </c>
      <c r="J82" s="35">
        <v>50000</v>
      </c>
    </row>
    <row r="83" spans="1:10" ht="12.45" customHeight="1" x14ac:dyDescent="0.3">
      <c r="A83" s="39"/>
      <c r="B83" s="523" t="s">
        <v>13</v>
      </c>
      <c r="C83" s="523"/>
      <c r="D83" s="537"/>
      <c r="E83" s="53" t="s">
        <v>175</v>
      </c>
      <c r="F83" s="395">
        <f>SUM(F84:F85)</f>
        <v>911788.13</v>
      </c>
      <c r="G83" s="395">
        <f>SUM(G84:G85)</f>
        <v>328503.36</v>
      </c>
      <c r="H83" s="395">
        <f>SUM(H84:H85)</f>
        <v>686496.64</v>
      </c>
      <c r="I83" s="395">
        <f>SUM(I84:I85)</f>
        <v>1015000</v>
      </c>
      <c r="J83" s="395">
        <f>SUM(J84:J85)</f>
        <v>1005000</v>
      </c>
    </row>
    <row r="84" spans="1:10" ht="12.45" customHeight="1" x14ac:dyDescent="0.3">
      <c r="A84" s="39"/>
      <c r="B84" s="70"/>
      <c r="C84" s="555" t="s">
        <v>108</v>
      </c>
      <c r="D84" s="539"/>
      <c r="E84" s="53" t="s">
        <v>176</v>
      </c>
      <c r="F84" s="22">
        <v>3370</v>
      </c>
      <c r="G84" s="22">
        <v>12140</v>
      </c>
      <c r="H84" s="22">
        <v>2860</v>
      </c>
      <c r="I84" s="66">
        <f t="shared" ref="I84:I85" si="8">SUM(G84:H84)</f>
        <v>15000</v>
      </c>
      <c r="J84" s="66">
        <v>5000</v>
      </c>
    </row>
    <row r="85" spans="1:10" ht="12.45" customHeight="1" x14ac:dyDescent="0.3">
      <c r="A85" s="39"/>
      <c r="B85" s="70"/>
      <c r="C85" s="103" t="s">
        <v>109</v>
      </c>
      <c r="D85" s="104"/>
      <c r="E85" s="53" t="s">
        <v>177</v>
      </c>
      <c r="F85" s="22">
        <v>908418.13</v>
      </c>
      <c r="G85" s="22">
        <v>316363.36</v>
      </c>
      <c r="H85" s="22">
        <v>683636.64</v>
      </c>
      <c r="I85" s="66">
        <f t="shared" si="8"/>
        <v>1000000</v>
      </c>
      <c r="J85" s="66">
        <v>1000000</v>
      </c>
    </row>
    <row r="86" spans="1:10" ht="12.45" customHeight="1" x14ac:dyDescent="0.3">
      <c r="A86" s="39"/>
      <c r="B86" s="523" t="s">
        <v>78</v>
      </c>
      <c r="C86" s="524"/>
      <c r="D86" s="525"/>
      <c r="E86" s="53" t="s">
        <v>178</v>
      </c>
      <c r="F86" s="395">
        <f>SUM(F87:F88)</f>
        <v>403910.88</v>
      </c>
      <c r="G86" s="395">
        <f>SUM(G87:G89)</f>
        <v>128207.48999999999</v>
      </c>
      <c r="H86" s="395">
        <v>0</v>
      </c>
      <c r="I86" s="395">
        <f>SUM(I87:I89)</f>
        <v>360000</v>
      </c>
      <c r="J86" s="395">
        <f>SUM(J87:J89)</f>
        <v>280000</v>
      </c>
    </row>
    <row r="87" spans="1:10" ht="12.45" customHeight="1" x14ac:dyDescent="0.3">
      <c r="A87" s="39"/>
      <c r="B87" s="70"/>
      <c r="C87" s="556" t="s">
        <v>111</v>
      </c>
      <c r="D87" s="557"/>
      <c r="E87" s="53" t="s">
        <v>179</v>
      </c>
      <c r="F87" s="22">
        <v>174000</v>
      </c>
      <c r="G87" s="22">
        <v>0</v>
      </c>
      <c r="H87" s="22">
        <v>230000</v>
      </c>
      <c r="I87" s="35">
        <f t="shared" ref="I87:I89" si="9">SUM(G87:H87)</f>
        <v>230000</v>
      </c>
      <c r="J87" s="35">
        <v>230000</v>
      </c>
    </row>
    <row r="88" spans="1:10" ht="12.45" customHeight="1" x14ac:dyDescent="0.3">
      <c r="A88" s="39"/>
      <c r="B88" s="385"/>
      <c r="C88" s="523" t="s">
        <v>110</v>
      </c>
      <c r="D88" s="537"/>
      <c r="E88" s="53" t="s">
        <v>180</v>
      </c>
      <c r="F88" s="22">
        <v>229910.88</v>
      </c>
      <c r="G88" s="22">
        <v>53207.49</v>
      </c>
      <c r="H88" s="22">
        <v>1792.51</v>
      </c>
      <c r="I88" s="35">
        <f t="shared" si="9"/>
        <v>55000</v>
      </c>
      <c r="J88" s="35">
        <v>50000</v>
      </c>
    </row>
    <row r="89" spans="1:10" s="33" customFormat="1" ht="12.45" customHeight="1" x14ac:dyDescent="0.3">
      <c r="A89" s="223"/>
      <c r="B89" s="367"/>
      <c r="C89" s="367" t="s">
        <v>459</v>
      </c>
      <c r="D89" s="367"/>
      <c r="E89" s="401" t="s">
        <v>205</v>
      </c>
      <c r="F89" s="308">
        <v>75000</v>
      </c>
      <c r="G89" s="308">
        <v>75000</v>
      </c>
      <c r="H89" s="308">
        <v>0</v>
      </c>
      <c r="I89" s="400">
        <f t="shared" si="9"/>
        <v>75000</v>
      </c>
      <c r="J89" s="400">
        <v>0</v>
      </c>
    </row>
    <row r="90" spans="1:10" s="33" customFormat="1" ht="13.5" customHeight="1" x14ac:dyDescent="0.3">
      <c r="A90" s="37"/>
      <c r="B90" s="275"/>
      <c r="C90" s="275"/>
      <c r="D90" s="275"/>
      <c r="E90" s="164"/>
      <c r="F90" s="193"/>
      <c r="G90" s="193"/>
      <c r="H90" s="193"/>
      <c r="I90" s="50"/>
      <c r="J90" s="50"/>
    </row>
    <row r="91" spans="1:10" s="33" customFormat="1" ht="13.5" customHeight="1" x14ac:dyDescent="0.3">
      <c r="A91" s="37"/>
      <c r="B91" s="324"/>
      <c r="C91" s="324"/>
      <c r="D91" s="324"/>
      <c r="E91" s="164"/>
      <c r="F91" s="193"/>
      <c r="G91" s="193"/>
      <c r="H91" s="193"/>
      <c r="I91" s="50"/>
      <c r="J91" s="50"/>
    </row>
    <row r="92" spans="1:10" s="33" customFormat="1" ht="13.5" customHeight="1" x14ac:dyDescent="0.3">
      <c r="A92" s="37"/>
      <c r="B92" s="324"/>
      <c r="C92" s="324"/>
      <c r="D92" s="324"/>
      <c r="E92" s="164"/>
      <c r="F92" s="193"/>
      <c r="G92" s="193"/>
      <c r="H92" s="193"/>
      <c r="I92" s="50"/>
      <c r="J92" s="50"/>
    </row>
    <row r="93" spans="1:10" s="33" customFormat="1" ht="5.25" customHeight="1" x14ac:dyDescent="0.3">
      <c r="A93" s="37"/>
      <c r="B93" s="275"/>
      <c r="C93" s="275"/>
      <c r="D93" s="275"/>
      <c r="E93" s="164"/>
      <c r="F93" s="193"/>
      <c r="G93" s="193"/>
      <c r="H93" s="193"/>
      <c r="I93" s="50"/>
      <c r="J93" s="50"/>
    </row>
    <row r="94" spans="1:10" s="33" customFormat="1" ht="14.1" customHeight="1" thickBot="1" x14ac:dyDescent="0.35">
      <c r="A94" s="523" t="s">
        <v>65</v>
      </c>
      <c r="B94" s="524"/>
      <c r="C94" s="524"/>
      <c r="D94" s="524"/>
      <c r="E94" s="164"/>
      <c r="F94" s="193"/>
      <c r="G94" s="193"/>
      <c r="H94" s="193"/>
      <c r="I94" s="50"/>
      <c r="J94" s="201" t="s">
        <v>407</v>
      </c>
    </row>
    <row r="95" spans="1:10" ht="14.1" customHeight="1" thickBot="1" x14ac:dyDescent="0.35">
      <c r="A95" s="25"/>
      <c r="B95" s="26"/>
      <c r="C95" s="26"/>
      <c r="D95" s="26"/>
      <c r="E95" s="27"/>
      <c r="F95" s="278"/>
      <c r="G95" s="545" t="s">
        <v>20</v>
      </c>
      <c r="H95" s="545"/>
      <c r="I95" s="545"/>
      <c r="J95" s="518" t="s">
        <v>25</v>
      </c>
    </row>
    <row r="96" spans="1:10" ht="14.1" customHeight="1" x14ac:dyDescent="0.3">
      <c r="A96" s="280"/>
      <c r="B96" s="281"/>
      <c r="C96" s="281"/>
      <c r="D96" s="281"/>
      <c r="E96" s="520" t="s">
        <v>17</v>
      </c>
      <c r="F96" s="279" t="s">
        <v>18</v>
      </c>
      <c r="G96" s="279" t="s">
        <v>21</v>
      </c>
      <c r="H96" s="279" t="s">
        <v>22</v>
      </c>
      <c r="I96" s="519" t="s">
        <v>23</v>
      </c>
      <c r="J96" s="519"/>
    </row>
    <row r="97" spans="1:10" ht="14.1" customHeight="1" x14ac:dyDescent="0.3">
      <c r="A97" s="530" t="s">
        <v>1</v>
      </c>
      <c r="B97" s="531"/>
      <c r="C97" s="531"/>
      <c r="D97" s="531"/>
      <c r="E97" s="520"/>
      <c r="F97" s="279" t="s">
        <v>19</v>
      </c>
      <c r="G97" s="279" t="s">
        <v>19</v>
      </c>
      <c r="H97" s="279" t="s">
        <v>24</v>
      </c>
      <c r="I97" s="519"/>
      <c r="J97" s="279" t="s">
        <v>26</v>
      </c>
    </row>
    <row r="98" spans="1:10" ht="14.1" customHeight="1" thickBot="1" x14ac:dyDescent="0.35">
      <c r="A98" s="532">
        <v>1</v>
      </c>
      <c r="B98" s="533"/>
      <c r="C98" s="533"/>
      <c r="D98" s="533"/>
      <c r="E98" s="28">
        <v>2</v>
      </c>
      <c r="F98" s="28">
        <v>3</v>
      </c>
      <c r="G98" s="28">
        <v>4</v>
      </c>
      <c r="H98" s="28">
        <v>5</v>
      </c>
      <c r="I98" s="28">
        <v>6</v>
      </c>
      <c r="J98" s="28">
        <v>7</v>
      </c>
    </row>
    <row r="99" spans="1:10" ht="14.1" customHeight="1" x14ac:dyDescent="0.3">
      <c r="A99" s="364"/>
      <c r="B99" s="541" t="s">
        <v>79</v>
      </c>
      <c r="C99" s="542"/>
      <c r="D99" s="543"/>
      <c r="E99" s="365" t="s">
        <v>181</v>
      </c>
      <c r="F99" s="398">
        <f>SUM(F100:F107)</f>
        <v>2695591.91</v>
      </c>
      <c r="G99" s="398">
        <f>SUM(G100:G107)</f>
        <v>2388494</v>
      </c>
      <c r="H99" s="398">
        <f>SUM(H100:H107)</f>
        <v>3389506</v>
      </c>
      <c r="I99" s="398">
        <f>SUM(I100:I107)</f>
        <v>5778000</v>
      </c>
      <c r="J99" s="398">
        <f>SUM(J100:J107)</f>
        <v>8804946</v>
      </c>
    </row>
    <row r="100" spans="1:10" ht="14.1" customHeight="1" x14ac:dyDescent="0.3">
      <c r="A100" s="39"/>
      <c r="B100" s="342"/>
      <c r="C100" s="523" t="s">
        <v>112</v>
      </c>
      <c r="D100" s="525"/>
      <c r="E100" s="53" t="s">
        <v>182</v>
      </c>
      <c r="F100" s="22">
        <v>0</v>
      </c>
      <c r="G100" s="22">
        <v>0</v>
      </c>
      <c r="H100" s="22">
        <v>29000</v>
      </c>
      <c r="I100" s="54">
        <f t="shared" ref="I100:J116" si="10">SUM(G100:H100)</f>
        <v>29000</v>
      </c>
      <c r="J100" s="54">
        <v>29000</v>
      </c>
    </row>
    <row r="101" spans="1:10" ht="14.1" customHeight="1" x14ac:dyDescent="0.3">
      <c r="A101" s="39"/>
      <c r="B101" s="342"/>
      <c r="C101" s="523" t="s">
        <v>36</v>
      </c>
      <c r="D101" s="525"/>
      <c r="E101" s="53" t="s">
        <v>183</v>
      </c>
      <c r="F101" s="22">
        <v>266761.39</v>
      </c>
      <c r="G101" s="22">
        <v>93772</v>
      </c>
      <c r="H101" s="22">
        <v>106228</v>
      </c>
      <c r="I101" s="54">
        <f t="shared" si="10"/>
        <v>200000</v>
      </c>
      <c r="J101" s="54">
        <v>200000</v>
      </c>
    </row>
    <row r="102" spans="1:10" ht="14.1" customHeight="1" x14ac:dyDescent="0.3">
      <c r="A102" s="39"/>
      <c r="B102" s="342"/>
      <c r="C102" s="523" t="s">
        <v>113</v>
      </c>
      <c r="D102" s="525"/>
      <c r="E102" s="53" t="s">
        <v>184</v>
      </c>
      <c r="F102" s="22">
        <v>0</v>
      </c>
      <c r="G102" s="22">
        <v>0</v>
      </c>
      <c r="H102" s="22">
        <v>6000</v>
      </c>
      <c r="I102" s="54">
        <f t="shared" si="10"/>
        <v>6000</v>
      </c>
      <c r="J102" s="54">
        <v>6000</v>
      </c>
    </row>
    <row r="103" spans="1:10" ht="14.1" customHeight="1" x14ac:dyDescent="0.3">
      <c r="A103" s="39"/>
      <c r="B103" s="342"/>
      <c r="C103" s="538" t="s">
        <v>114</v>
      </c>
      <c r="D103" s="539"/>
      <c r="E103" s="53" t="s">
        <v>185</v>
      </c>
      <c r="F103" s="22">
        <v>0</v>
      </c>
      <c r="G103" s="22">
        <v>0</v>
      </c>
      <c r="H103" s="22">
        <v>25000</v>
      </c>
      <c r="I103" s="54">
        <f t="shared" si="10"/>
        <v>25000</v>
      </c>
      <c r="J103" s="54">
        <v>25000</v>
      </c>
    </row>
    <row r="104" spans="1:10" ht="14.1" customHeight="1" x14ac:dyDescent="0.3">
      <c r="A104" s="39"/>
      <c r="B104" s="342"/>
      <c r="C104" s="523" t="s">
        <v>115</v>
      </c>
      <c r="D104" s="525"/>
      <c r="E104" s="53" t="s">
        <v>186</v>
      </c>
      <c r="F104" s="22">
        <v>0</v>
      </c>
      <c r="G104" s="22">
        <v>0</v>
      </c>
      <c r="H104" s="22">
        <v>8000</v>
      </c>
      <c r="I104" s="54">
        <f t="shared" si="10"/>
        <v>8000</v>
      </c>
      <c r="J104" s="54">
        <v>8000</v>
      </c>
    </row>
    <row r="105" spans="1:10" ht="14.1" customHeight="1" x14ac:dyDescent="0.3">
      <c r="A105" s="39"/>
      <c r="B105" s="342"/>
      <c r="C105" s="523" t="s">
        <v>37</v>
      </c>
      <c r="D105" s="525"/>
      <c r="E105" s="53" t="s">
        <v>187</v>
      </c>
      <c r="F105" s="22">
        <v>95752.75</v>
      </c>
      <c r="G105" s="22">
        <v>35000</v>
      </c>
      <c r="H105" s="22">
        <v>115000</v>
      </c>
      <c r="I105" s="54">
        <f t="shared" si="10"/>
        <v>150000</v>
      </c>
      <c r="J105" s="54">
        <v>150000</v>
      </c>
    </row>
    <row r="106" spans="1:10" ht="14.1" customHeight="1" x14ac:dyDescent="0.3">
      <c r="A106" s="39"/>
      <c r="B106" s="342"/>
      <c r="C106" s="33"/>
      <c r="D106" s="79" t="s">
        <v>341</v>
      </c>
      <c r="E106" s="53" t="s">
        <v>419</v>
      </c>
      <c r="F106" s="22">
        <v>106500</v>
      </c>
      <c r="G106" s="22">
        <v>26668</v>
      </c>
      <c r="H106" s="22">
        <v>73332</v>
      </c>
      <c r="I106" s="54">
        <f t="shared" si="10"/>
        <v>100000</v>
      </c>
      <c r="J106" s="54">
        <v>100000</v>
      </c>
    </row>
    <row r="107" spans="1:10" ht="14.1" customHeight="1" x14ac:dyDescent="0.3">
      <c r="A107" s="39"/>
      <c r="B107" s="342"/>
      <c r="C107" s="523" t="s">
        <v>79</v>
      </c>
      <c r="D107" s="525"/>
      <c r="E107" s="229" t="s">
        <v>188</v>
      </c>
      <c r="F107" s="395">
        <f>SUM(F108:F115)</f>
        <v>2226577.77</v>
      </c>
      <c r="G107" s="395">
        <f>SUM(G108:G115)</f>
        <v>2233054</v>
      </c>
      <c r="H107" s="395">
        <f>SUM(H108:H115)</f>
        <v>3026946</v>
      </c>
      <c r="I107" s="395">
        <f t="shared" si="10"/>
        <v>5260000</v>
      </c>
      <c r="J107" s="395">
        <f t="shared" si="10"/>
        <v>8286946</v>
      </c>
    </row>
    <row r="108" spans="1:10" ht="14.1" customHeight="1" x14ac:dyDescent="0.3">
      <c r="A108" s="39"/>
      <c r="B108" s="342"/>
      <c r="C108" s="33"/>
      <c r="D108" s="79" t="s">
        <v>38</v>
      </c>
      <c r="E108" s="53" t="s">
        <v>188</v>
      </c>
      <c r="F108" s="22">
        <v>237702</v>
      </c>
      <c r="G108" s="22">
        <v>173900</v>
      </c>
      <c r="H108" s="22">
        <v>1236100</v>
      </c>
      <c r="I108" s="54">
        <f t="shared" si="10"/>
        <v>1410000</v>
      </c>
      <c r="J108" s="54">
        <v>990000</v>
      </c>
    </row>
    <row r="109" spans="1:10" ht="14.1" customHeight="1" x14ac:dyDescent="0.3">
      <c r="A109" s="39"/>
      <c r="B109" s="342"/>
      <c r="C109" s="33"/>
      <c r="D109" s="342" t="s">
        <v>261</v>
      </c>
      <c r="E109" s="53" t="s">
        <v>287</v>
      </c>
      <c r="F109" s="22">
        <v>0</v>
      </c>
      <c r="G109" s="22">
        <v>0</v>
      </c>
      <c r="H109" s="22">
        <v>150000</v>
      </c>
      <c r="I109" s="54">
        <f t="shared" si="10"/>
        <v>150000</v>
      </c>
      <c r="J109" s="54">
        <v>150000</v>
      </c>
    </row>
    <row r="110" spans="1:10" ht="14.1" customHeight="1" x14ac:dyDescent="0.3">
      <c r="A110" s="39"/>
      <c r="B110" s="342"/>
      <c r="C110" s="33"/>
      <c r="D110" s="79" t="s">
        <v>262</v>
      </c>
      <c r="E110" s="53" t="s">
        <v>288</v>
      </c>
      <c r="F110" s="22">
        <v>0</v>
      </c>
      <c r="G110" s="22">
        <v>0</v>
      </c>
      <c r="H110" s="22">
        <v>140000</v>
      </c>
      <c r="I110" s="54">
        <f t="shared" si="10"/>
        <v>140000</v>
      </c>
      <c r="J110" s="54">
        <v>140000</v>
      </c>
    </row>
    <row r="111" spans="1:10" ht="14.1" customHeight="1" x14ac:dyDescent="0.3">
      <c r="A111" s="39"/>
      <c r="B111" s="342"/>
      <c r="C111" s="33"/>
      <c r="D111" s="79" t="s">
        <v>362</v>
      </c>
      <c r="E111" s="53" t="s">
        <v>292</v>
      </c>
      <c r="F111" s="22">
        <v>0</v>
      </c>
      <c r="G111" s="22">
        <v>0</v>
      </c>
      <c r="H111" s="22">
        <v>150000</v>
      </c>
      <c r="I111" s="54">
        <f t="shared" si="10"/>
        <v>150000</v>
      </c>
      <c r="J111" s="54">
        <v>150000</v>
      </c>
    </row>
    <row r="112" spans="1:10" ht="14.1" customHeight="1" x14ac:dyDescent="0.3">
      <c r="A112" s="39"/>
      <c r="B112" s="342"/>
      <c r="C112" s="33"/>
      <c r="D112" s="79" t="s">
        <v>263</v>
      </c>
      <c r="E112" s="53" t="s">
        <v>289</v>
      </c>
      <c r="F112" s="22">
        <v>1045197.05</v>
      </c>
      <c r="G112" s="22">
        <v>908000</v>
      </c>
      <c r="H112" s="22">
        <v>0</v>
      </c>
      <c r="I112" s="54">
        <f t="shared" si="10"/>
        <v>908000</v>
      </c>
      <c r="J112" s="54">
        <v>920000</v>
      </c>
    </row>
    <row r="113" spans="1:10" ht="14.1" customHeight="1" x14ac:dyDescent="0.3">
      <c r="A113" s="39"/>
      <c r="B113" s="342"/>
      <c r="C113" s="33"/>
      <c r="D113" s="79" t="s">
        <v>264</v>
      </c>
      <c r="E113" s="53" t="s">
        <v>290</v>
      </c>
      <c r="F113" s="22"/>
      <c r="G113" s="22">
        <v>0</v>
      </c>
      <c r="H113" s="22">
        <v>70000</v>
      </c>
      <c r="I113" s="54">
        <f t="shared" si="10"/>
        <v>70000</v>
      </c>
      <c r="J113" s="54">
        <v>100000</v>
      </c>
    </row>
    <row r="114" spans="1:10" ht="14.1" customHeight="1" x14ac:dyDescent="0.3">
      <c r="A114" s="39"/>
      <c r="B114" s="342"/>
      <c r="C114" s="33"/>
      <c r="D114" s="79" t="s">
        <v>265</v>
      </c>
      <c r="E114" s="53" t="s">
        <v>291</v>
      </c>
      <c r="F114" s="22">
        <v>100000</v>
      </c>
      <c r="G114" s="22">
        <v>400000</v>
      </c>
      <c r="H114" s="22">
        <v>32000</v>
      </c>
      <c r="I114" s="54">
        <f t="shared" si="10"/>
        <v>432000</v>
      </c>
      <c r="J114" s="54">
        <v>500000</v>
      </c>
    </row>
    <row r="115" spans="1:10" ht="14.1" customHeight="1" x14ac:dyDescent="0.3">
      <c r="A115" s="39"/>
      <c r="B115" s="342"/>
      <c r="C115" s="33"/>
      <c r="D115" s="342" t="s">
        <v>324</v>
      </c>
      <c r="E115" s="53" t="s">
        <v>293</v>
      </c>
      <c r="F115" s="22">
        <v>843678.71999999997</v>
      </c>
      <c r="G115" s="22">
        <v>751154</v>
      </c>
      <c r="H115" s="22">
        <v>1248846</v>
      </c>
      <c r="I115" s="54">
        <f t="shared" si="10"/>
        <v>2000000</v>
      </c>
      <c r="J115" s="54">
        <v>2000000</v>
      </c>
    </row>
    <row r="116" spans="1:10" ht="14.1" customHeight="1" x14ac:dyDescent="0.3">
      <c r="A116" s="39"/>
      <c r="B116" s="461"/>
      <c r="C116" s="33"/>
      <c r="D116" s="461" t="s">
        <v>534</v>
      </c>
      <c r="E116" s="452" t="s">
        <v>533</v>
      </c>
      <c r="F116" s="22">
        <v>0</v>
      </c>
      <c r="G116" s="22">
        <v>0</v>
      </c>
      <c r="H116" s="22">
        <v>0</v>
      </c>
      <c r="I116" s="54">
        <f t="shared" si="10"/>
        <v>0</v>
      </c>
      <c r="J116" s="463">
        <v>35998.800000000003</v>
      </c>
    </row>
    <row r="117" spans="1:10" ht="14.1" customHeight="1" x14ac:dyDescent="0.3">
      <c r="A117" s="39"/>
      <c r="B117" s="521" t="s">
        <v>93</v>
      </c>
      <c r="C117" s="521"/>
      <c r="D117" s="522"/>
      <c r="E117" s="350"/>
      <c r="F117" s="38">
        <f>SUM(F114,F112,F108,F106,F105,F101,F89,F88,F87,F85,F84,F78,F77,F76,F75,F72,F70,F68,F66,F64,F62,F58,F56,F54,F52,F40,F39,F38,F37,F36,F115)</f>
        <v>8708095.379999999</v>
      </c>
      <c r="G117" s="38">
        <f>SUM(G114,G112,G108,G106,G105,G101,G89,G88,G85,G84,G77,G76,G75,G72,G70,G69,G68,G66,G64,G62,G58,G53,G52,G41,G40,G39,G37,G36,G115)</f>
        <v>5928271.8499999996</v>
      </c>
      <c r="H117" s="38">
        <f>SUM(H115,H114,H113,H111,H110,H109,H108,H106,H105,H104,H103,H102,H101,H100,H89,H88,H87,H85,H84,H82,H81,H80,H79,H78,H77,H76,H75,H73,H72,H70,H69,H68,H66,H64,H63,H62,H60,H59,H58,H56,H55,H54,H53,H52,H41,H40,H39,H38,H37,H36)</f>
        <v>7593528.1499999994</v>
      </c>
      <c r="I117" s="38">
        <f>SUM(I112,I115,I114,I113,I111,I110,I109,I108,I106,I105,I104,I103,I102,I101,I100,I89,I88,I87,I85,I84,I82,I81,I80,I79,I78,I77,I76,I75,I73,I72,I70,I69,I68,I66,I64,I63,I62,I60,I59,I58,I56,I55,I54,I53,I52,I41,I40,I39,I38,I37,I36)</f>
        <v>13521800</v>
      </c>
      <c r="J117" s="219">
        <f>SUM(J116,J63,J115,J100,J101,J102,J103,J104,J105,J106,J108,J109,J110,J111,J112,J113,J114,J88,J87,J85,J84,J82,J81,J80,J79,J78,J77,J76,J75,J72,J70,J69,J68,J66,J64,J62,J61,J60,J59,J58,J56,J55,J54,J53,J52,J41,J40,J39,J38,J37,J36)</f>
        <v>13557798.800000001</v>
      </c>
    </row>
    <row r="118" spans="1:10" ht="14.1" customHeight="1" x14ac:dyDescent="0.3">
      <c r="A118" s="554" t="s">
        <v>15</v>
      </c>
      <c r="B118" s="521"/>
      <c r="C118" s="521"/>
      <c r="D118" s="522"/>
      <c r="E118" s="350"/>
      <c r="F118" s="395">
        <f>SUM(F99,F86,F83,F74,F71,F67,F65,F57,F51,F35)</f>
        <v>8444319.0800000001</v>
      </c>
      <c r="G118" s="38"/>
      <c r="H118" s="38"/>
      <c r="I118" s="50"/>
      <c r="J118" s="38"/>
    </row>
    <row r="119" spans="1:10" ht="14.1" customHeight="1" x14ac:dyDescent="0.3">
      <c r="A119" s="39"/>
      <c r="B119" s="524" t="s">
        <v>90</v>
      </c>
      <c r="C119" s="524"/>
      <c r="D119" s="525"/>
      <c r="E119" s="53" t="s">
        <v>189</v>
      </c>
      <c r="F119" s="54"/>
      <c r="G119" s="54"/>
      <c r="H119" s="54"/>
      <c r="I119" s="54"/>
      <c r="J119" s="54"/>
    </row>
    <row r="120" spans="1:10" ht="14.1" customHeight="1" x14ac:dyDescent="0.3">
      <c r="A120" s="39"/>
      <c r="B120" s="344"/>
      <c r="C120" s="342" t="s">
        <v>232</v>
      </c>
      <c r="D120" s="343"/>
      <c r="E120" s="53" t="s">
        <v>199</v>
      </c>
      <c r="F120" s="366">
        <f>SUM(F124:F128)</f>
        <v>25480</v>
      </c>
      <c r="G120" s="54">
        <v>0</v>
      </c>
      <c r="H120" s="54">
        <v>0</v>
      </c>
      <c r="I120" s="54">
        <f t="shared" ref="I120:I174" si="11">SUM(G120:H120)</f>
        <v>0</v>
      </c>
      <c r="J120" s="185">
        <v>0</v>
      </c>
    </row>
    <row r="121" spans="1:10" ht="14.1" customHeight="1" x14ac:dyDescent="0.3">
      <c r="A121" s="39"/>
      <c r="B121" s="457"/>
      <c r="C121" s="456"/>
      <c r="D121" s="457" t="s">
        <v>522</v>
      </c>
      <c r="E121" s="468" t="s">
        <v>326</v>
      </c>
      <c r="F121" s="366">
        <v>0</v>
      </c>
      <c r="G121" s="54">
        <v>0</v>
      </c>
      <c r="H121" s="54">
        <v>0</v>
      </c>
      <c r="I121" s="335">
        <v>0</v>
      </c>
      <c r="J121" s="54">
        <v>50000</v>
      </c>
    </row>
    <row r="122" spans="1:10" ht="14.1" customHeight="1" x14ac:dyDescent="0.3">
      <c r="A122" s="39"/>
      <c r="B122" s="344"/>
      <c r="C122" s="342"/>
      <c r="D122" s="342" t="s">
        <v>401</v>
      </c>
      <c r="E122" s="53" t="s">
        <v>294</v>
      </c>
      <c r="F122" s="366">
        <v>0</v>
      </c>
      <c r="G122" s="54">
        <v>0</v>
      </c>
      <c r="H122" s="54">
        <v>50000</v>
      </c>
      <c r="I122" s="49">
        <f>SUM(G122:H122)</f>
        <v>50000</v>
      </c>
      <c r="J122" s="54">
        <v>0</v>
      </c>
    </row>
    <row r="123" spans="1:10" ht="14.1" customHeight="1" x14ac:dyDescent="0.3">
      <c r="A123" s="39"/>
      <c r="B123" s="344"/>
      <c r="C123" s="342"/>
      <c r="D123" s="342" t="s">
        <v>402</v>
      </c>
      <c r="E123" s="53" t="s">
        <v>325</v>
      </c>
      <c r="F123" s="366">
        <v>0</v>
      </c>
      <c r="G123" s="54">
        <v>0</v>
      </c>
      <c r="H123" s="54">
        <v>55000</v>
      </c>
      <c r="I123" s="49">
        <f>SUM(G123:H123)</f>
        <v>55000</v>
      </c>
      <c r="J123" s="54">
        <v>0</v>
      </c>
    </row>
    <row r="124" spans="1:10" ht="14.1" customHeight="1" x14ac:dyDescent="0.3">
      <c r="A124" s="39"/>
      <c r="B124" s="344"/>
      <c r="C124" s="342"/>
      <c r="D124" s="143" t="s">
        <v>45</v>
      </c>
      <c r="E124" s="53" t="s">
        <v>199</v>
      </c>
      <c r="F124" s="78">
        <v>19980</v>
      </c>
      <c r="G124" s="78">
        <v>0</v>
      </c>
      <c r="H124" s="54">
        <f ca="1">SUM(G124:H124)</f>
        <v>0</v>
      </c>
      <c r="I124" s="49">
        <f ca="1">SUM(H124)</f>
        <v>0</v>
      </c>
      <c r="J124" s="54">
        <v>0</v>
      </c>
    </row>
    <row r="125" spans="1:10" ht="14.1" customHeight="1" x14ac:dyDescent="0.3">
      <c r="A125" s="39"/>
      <c r="B125" s="344"/>
      <c r="C125" s="342"/>
      <c r="D125" s="143" t="s">
        <v>400</v>
      </c>
      <c r="E125" s="53" t="s">
        <v>199</v>
      </c>
      <c r="F125" s="78">
        <v>0</v>
      </c>
      <c r="G125" s="78">
        <v>0</v>
      </c>
      <c r="H125" s="54">
        <v>0</v>
      </c>
      <c r="I125" s="49">
        <f>SUM(G125:H125)</f>
        <v>0</v>
      </c>
      <c r="J125" s="54">
        <v>0</v>
      </c>
    </row>
    <row r="126" spans="1:10" ht="14.1" customHeight="1" x14ac:dyDescent="0.3">
      <c r="A126" s="39"/>
      <c r="B126" s="373"/>
      <c r="C126" s="372"/>
      <c r="D126" s="375" t="s">
        <v>437</v>
      </c>
      <c r="E126" s="53" t="s">
        <v>299</v>
      </c>
      <c r="F126" s="78">
        <v>0</v>
      </c>
      <c r="G126" s="78">
        <v>0</v>
      </c>
      <c r="H126" s="54">
        <v>10000</v>
      </c>
      <c r="I126" s="49">
        <f>SUM(G126:H126)</f>
        <v>10000</v>
      </c>
      <c r="J126" s="54">
        <v>0</v>
      </c>
    </row>
    <row r="127" spans="1:10" ht="14.1" customHeight="1" x14ac:dyDescent="0.3">
      <c r="A127" s="39"/>
      <c r="B127" s="344"/>
      <c r="C127" s="342"/>
      <c r="D127" s="347" t="s">
        <v>226</v>
      </c>
      <c r="E127" s="53" t="s">
        <v>199</v>
      </c>
      <c r="F127" s="35">
        <v>5500</v>
      </c>
      <c r="G127" s="35">
        <v>0</v>
      </c>
      <c r="H127" s="54">
        <v>10000</v>
      </c>
      <c r="I127" s="49">
        <f>SUM(G127:H127)</f>
        <v>10000</v>
      </c>
      <c r="J127" s="54">
        <v>0</v>
      </c>
    </row>
    <row r="128" spans="1:10" ht="14.1" customHeight="1" x14ac:dyDescent="0.3">
      <c r="A128" s="39"/>
      <c r="B128" s="344"/>
      <c r="C128" s="342"/>
      <c r="D128" s="347" t="s">
        <v>227</v>
      </c>
      <c r="E128" s="53" t="s">
        <v>199</v>
      </c>
      <c r="F128" s="35">
        <v>0</v>
      </c>
      <c r="G128" s="35">
        <v>0</v>
      </c>
      <c r="H128" s="54">
        <f ca="1">SUM(G128:H128)</f>
        <v>0</v>
      </c>
      <c r="I128" s="49">
        <f ca="1">SUM(H128)</f>
        <v>0</v>
      </c>
      <c r="J128" s="54">
        <v>0</v>
      </c>
    </row>
    <row r="129" spans="1:10" ht="14.1" customHeight="1" x14ac:dyDescent="0.3">
      <c r="A129" s="39"/>
      <c r="B129" s="344"/>
      <c r="C129" s="342"/>
      <c r="D129" s="347" t="s">
        <v>403</v>
      </c>
      <c r="E129" s="53" t="s">
        <v>438</v>
      </c>
      <c r="F129" s="35">
        <v>0</v>
      </c>
      <c r="G129" s="35">
        <v>0</v>
      </c>
      <c r="H129" s="54">
        <v>13200</v>
      </c>
      <c r="I129" s="49">
        <f>SUM(G129:H129)</f>
        <v>13200</v>
      </c>
      <c r="J129" s="54">
        <v>0</v>
      </c>
    </row>
    <row r="130" spans="1:10" ht="14.1" customHeight="1" x14ac:dyDescent="0.3">
      <c r="A130" s="39"/>
      <c r="B130" s="344"/>
      <c r="C130" s="342"/>
      <c r="D130" s="347" t="s">
        <v>384</v>
      </c>
      <c r="E130" s="53" t="s">
        <v>328</v>
      </c>
      <c r="F130" s="35">
        <v>0</v>
      </c>
      <c r="G130" s="35">
        <v>13663</v>
      </c>
      <c r="H130" s="35">
        <v>3337</v>
      </c>
      <c r="I130" s="54">
        <f>SUM(G130:H130)</f>
        <v>17000</v>
      </c>
      <c r="J130" s="54">
        <v>0</v>
      </c>
    </row>
    <row r="131" spans="1:10" ht="14.1" customHeight="1" x14ac:dyDescent="0.3">
      <c r="A131" s="39"/>
      <c r="B131" s="344"/>
      <c r="C131" s="523" t="s">
        <v>118</v>
      </c>
      <c r="D131" s="525"/>
      <c r="E131" s="53" t="s">
        <v>190</v>
      </c>
      <c r="F131" s="54">
        <v>0</v>
      </c>
      <c r="G131" s="54">
        <v>0</v>
      </c>
      <c r="H131" s="54">
        <v>0</v>
      </c>
      <c r="I131" s="54">
        <f>SUM(G131:H131)</f>
        <v>0</v>
      </c>
      <c r="J131" s="54">
        <v>0</v>
      </c>
    </row>
    <row r="132" spans="1:10" ht="14.1" customHeight="1" x14ac:dyDescent="0.3">
      <c r="A132" s="223"/>
      <c r="B132" s="349"/>
      <c r="C132" s="367"/>
      <c r="D132" s="368" t="s">
        <v>405</v>
      </c>
      <c r="E132" s="53" t="s">
        <v>190</v>
      </c>
      <c r="F132" s="369">
        <v>0</v>
      </c>
      <c r="G132" s="222">
        <v>0</v>
      </c>
      <c r="H132" s="222">
        <v>300000</v>
      </c>
      <c r="I132" s="222">
        <f>SUM(G132:H132)</f>
        <v>300000</v>
      </c>
      <c r="J132" s="222">
        <v>0</v>
      </c>
    </row>
    <row r="133" spans="1:10" ht="11.85" customHeight="1" x14ac:dyDescent="0.3">
      <c r="A133" s="55"/>
      <c r="B133" s="346"/>
      <c r="C133" s="345"/>
      <c r="D133" s="345"/>
      <c r="E133" s="188"/>
      <c r="F133" s="332"/>
      <c r="G133" s="333"/>
      <c r="H133" s="333"/>
      <c r="I133" s="333"/>
      <c r="J133" s="333"/>
    </row>
    <row r="134" spans="1:10" ht="11.85" customHeight="1" x14ac:dyDescent="0.3">
      <c r="A134" s="37"/>
      <c r="B134" s="344"/>
      <c r="C134" s="342"/>
      <c r="D134" s="342"/>
      <c r="E134" s="164"/>
      <c r="F134" s="334"/>
      <c r="G134" s="335"/>
      <c r="H134" s="335"/>
      <c r="I134" s="335"/>
      <c r="J134" s="335"/>
    </row>
    <row r="135" spans="1:10" ht="11.85" customHeight="1" x14ac:dyDescent="0.3">
      <c r="A135" s="37"/>
      <c r="B135" s="344"/>
      <c r="C135" s="342"/>
      <c r="D135" s="342"/>
      <c r="E135" s="164"/>
      <c r="F135" s="334"/>
      <c r="G135" s="335"/>
      <c r="H135" s="335"/>
      <c r="I135" s="335"/>
      <c r="J135" s="335"/>
    </row>
    <row r="136" spans="1:10" ht="11.85" customHeight="1" x14ac:dyDescent="0.3">
      <c r="A136" s="37"/>
      <c r="B136" s="344"/>
      <c r="C136" s="342"/>
      <c r="D136" s="342"/>
      <c r="E136" s="164"/>
      <c r="F136" s="334"/>
      <c r="G136" s="335"/>
      <c r="H136" s="335"/>
      <c r="I136" s="335"/>
      <c r="J136" s="335"/>
    </row>
    <row r="137" spans="1:10" ht="11.85" customHeight="1" thickBot="1" x14ac:dyDescent="0.35">
      <c r="A137" s="559" t="s">
        <v>65</v>
      </c>
      <c r="B137" s="560"/>
      <c r="C137" s="560"/>
      <c r="D137" s="560"/>
      <c r="E137" s="336"/>
      <c r="F137" s="337"/>
      <c r="G137" s="338"/>
      <c r="H137" s="338"/>
      <c r="I137" s="338"/>
      <c r="J137" s="339" t="s">
        <v>406</v>
      </c>
    </row>
    <row r="138" spans="1:10" ht="12" customHeight="1" thickBot="1" x14ac:dyDescent="0.35">
      <c r="A138" s="25"/>
      <c r="B138" s="323"/>
      <c r="C138" s="323"/>
      <c r="D138" s="323"/>
      <c r="E138" s="27"/>
      <c r="F138" s="325"/>
      <c r="G138" s="545" t="s">
        <v>20</v>
      </c>
      <c r="H138" s="545"/>
      <c r="I138" s="545"/>
      <c r="J138" s="518" t="s">
        <v>25</v>
      </c>
    </row>
    <row r="139" spans="1:10" ht="12" customHeight="1" x14ac:dyDescent="0.3">
      <c r="A139" s="329"/>
      <c r="B139" s="330"/>
      <c r="C139" s="330"/>
      <c r="D139" s="330"/>
      <c r="E139" s="520" t="s">
        <v>17</v>
      </c>
      <c r="F139" s="326" t="s">
        <v>18</v>
      </c>
      <c r="G139" s="326" t="s">
        <v>21</v>
      </c>
      <c r="H139" s="326" t="s">
        <v>22</v>
      </c>
      <c r="I139" s="519" t="s">
        <v>23</v>
      </c>
      <c r="J139" s="519"/>
    </row>
    <row r="140" spans="1:10" ht="12" customHeight="1" x14ac:dyDescent="0.3">
      <c r="A140" s="530" t="s">
        <v>1</v>
      </c>
      <c r="B140" s="531"/>
      <c r="C140" s="531"/>
      <c r="D140" s="531"/>
      <c r="E140" s="520"/>
      <c r="F140" s="326" t="s">
        <v>19</v>
      </c>
      <c r="G140" s="326" t="s">
        <v>19</v>
      </c>
      <c r="H140" s="326" t="s">
        <v>24</v>
      </c>
      <c r="I140" s="519"/>
      <c r="J140" s="326" t="s">
        <v>26</v>
      </c>
    </row>
    <row r="141" spans="1:10" ht="12" customHeight="1" thickBot="1" x14ac:dyDescent="0.35">
      <c r="A141" s="532">
        <v>1</v>
      </c>
      <c r="B141" s="533"/>
      <c r="C141" s="533"/>
      <c r="D141" s="533"/>
      <c r="E141" s="28">
        <v>2</v>
      </c>
      <c r="F141" s="28">
        <v>3</v>
      </c>
      <c r="G141" s="28">
        <v>4</v>
      </c>
      <c r="H141" s="28">
        <v>5</v>
      </c>
      <c r="I141" s="28">
        <v>6</v>
      </c>
      <c r="J141" s="28"/>
    </row>
    <row r="142" spans="1:10" ht="11.85" customHeight="1" x14ac:dyDescent="0.3">
      <c r="A142" s="39"/>
      <c r="B142" s="69"/>
      <c r="C142" s="538" t="s">
        <v>116</v>
      </c>
      <c r="D142" s="539"/>
      <c r="E142" s="229" t="s">
        <v>191</v>
      </c>
      <c r="F142" s="54"/>
      <c r="G142" s="54"/>
      <c r="H142" s="54"/>
      <c r="I142" s="54"/>
      <c r="J142" s="185"/>
    </row>
    <row r="143" spans="1:10" ht="11.85" customHeight="1" x14ac:dyDescent="0.3">
      <c r="A143" s="39"/>
      <c r="B143" s="457"/>
      <c r="C143" s="459"/>
      <c r="D143" s="459" t="s">
        <v>524</v>
      </c>
      <c r="E143" s="468" t="s">
        <v>297</v>
      </c>
      <c r="F143" s="54">
        <v>0</v>
      </c>
      <c r="G143" s="54">
        <v>0</v>
      </c>
      <c r="H143" s="54">
        <v>0</v>
      </c>
      <c r="I143" s="54">
        <v>0</v>
      </c>
      <c r="J143" s="54">
        <v>60000</v>
      </c>
    </row>
    <row r="144" spans="1:10" ht="11.85" customHeight="1" x14ac:dyDescent="0.3">
      <c r="A144" s="39"/>
      <c r="B144" s="322"/>
      <c r="C144" s="328"/>
      <c r="D144" s="328" t="s">
        <v>404</v>
      </c>
      <c r="E144" s="53" t="s">
        <v>191</v>
      </c>
      <c r="F144" s="54">
        <v>0</v>
      </c>
      <c r="G144" s="54">
        <v>0</v>
      </c>
      <c r="H144" s="54">
        <v>10000</v>
      </c>
      <c r="I144" s="54">
        <f>SUM(G144:H144)</f>
        <v>10000</v>
      </c>
      <c r="J144" s="54"/>
    </row>
    <row r="145" spans="1:10" ht="11.85" customHeight="1" x14ac:dyDescent="0.3">
      <c r="A145" s="39"/>
      <c r="B145" s="69"/>
      <c r="C145" s="70"/>
      <c r="D145" s="33" t="s">
        <v>39</v>
      </c>
      <c r="E145" s="468" t="s">
        <v>295</v>
      </c>
      <c r="F145" s="66">
        <v>0</v>
      </c>
      <c r="G145" s="66">
        <v>0</v>
      </c>
      <c r="H145" s="66">
        <v>0</v>
      </c>
      <c r="I145" s="54">
        <v>0</v>
      </c>
      <c r="J145" s="54">
        <v>45000</v>
      </c>
    </row>
    <row r="146" spans="1:10" ht="11.85" customHeight="1" x14ac:dyDescent="0.3">
      <c r="A146" s="39"/>
      <c r="B146" s="322"/>
      <c r="C146" s="324"/>
      <c r="D146" s="79" t="s">
        <v>390</v>
      </c>
      <c r="E146" s="53" t="s">
        <v>191</v>
      </c>
      <c r="F146" s="66">
        <v>0</v>
      </c>
      <c r="G146" s="66">
        <v>40000</v>
      </c>
      <c r="H146" s="66">
        <v>0</v>
      </c>
      <c r="I146" s="66">
        <f t="shared" ref="I146:I153" si="12">SUM(G146:H146)</f>
        <v>40000</v>
      </c>
      <c r="J146" s="54">
        <v>0</v>
      </c>
    </row>
    <row r="147" spans="1:10" ht="11.85" customHeight="1" x14ac:dyDescent="0.3">
      <c r="A147" s="39"/>
      <c r="B147" s="322"/>
      <c r="C147" s="324"/>
      <c r="D147" s="79" t="s">
        <v>391</v>
      </c>
      <c r="E147" s="53" t="s">
        <v>191</v>
      </c>
      <c r="F147" s="66">
        <v>0</v>
      </c>
      <c r="G147" s="66">
        <v>49500</v>
      </c>
      <c r="H147" s="66">
        <v>500</v>
      </c>
      <c r="I147" s="66">
        <f t="shared" si="12"/>
        <v>50000</v>
      </c>
      <c r="J147" s="54">
        <v>0</v>
      </c>
    </row>
    <row r="148" spans="1:10" ht="11.85" customHeight="1" x14ac:dyDescent="0.3">
      <c r="A148" s="39"/>
      <c r="B148" s="322"/>
      <c r="C148" s="324"/>
      <c r="D148" s="143" t="s">
        <v>392</v>
      </c>
      <c r="E148" s="53" t="s">
        <v>191</v>
      </c>
      <c r="F148" s="66">
        <v>0</v>
      </c>
      <c r="G148" s="66">
        <v>30000</v>
      </c>
      <c r="H148" s="66">
        <v>10000</v>
      </c>
      <c r="I148" s="66">
        <f t="shared" si="12"/>
        <v>40000</v>
      </c>
      <c r="J148" s="54">
        <v>0</v>
      </c>
    </row>
    <row r="149" spans="1:10" ht="11.85" customHeight="1" x14ac:dyDescent="0.3">
      <c r="A149" s="39"/>
      <c r="B149" s="340"/>
      <c r="C149" s="341"/>
      <c r="D149" s="143" t="s">
        <v>410</v>
      </c>
      <c r="E149" s="53" t="s">
        <v>423</v>
      </c>
      <c r="F149" s="66">
        <v>0</v>
      </c>
      <c r="G149" s="66">
        <v>29900</v>
      </c>
      <c r="H149" s="66">
        <v>5100</v>
      </c>
      <c r="I149" s="66">
        <f t="shared" si="12"/>
        <v>35000</v>
      </c>
      <c r="J149" s="54">
        <v>0</v>
      </c>
    </row>
    <row r="150" spans="1:10" ht="11.85" customHeight="1" x14ac:dyDescent="0.3">
      <c r="A150" s="39"/>
      <c r="B150" s="322"/>
      <c r="C150" s="324"/>
      <c r="D150" s="143" t="s">
        <v>395</v>
      </c>
      <c r="E150" s="53" t="s">
        <v>420</v>
      </c>
      <c r="F150" s="66">
        <v>0</v>
      </c>
      <c r="G150" s="66">
        <v>0</v>
      </c>
      <c r="H150" s="66">
        <v>30000</v>
      </c>
      <c r="I150" s="66">
        <f t="shared" si="12"/>
        <v>30000</v>
      </c>
      <c r="J150" s="54">
        <v>0</v>
      </c>
    </row>
    <row r="151" spans="1:10" ht="11.85" customHeight="1" x14ac:dyDescent="0.3">
      <c r="A151" s="39"/>
      <c r="B151" s="322"/>
      <c r="C151" s="324"/>
      <c r="D151" s="143" t="s">
        <v>396</v>
      </c>
      <c r="E151" s="53" t="s">
        <v>425</v>
      </c>
      <c r="F151" s="66">
        <v>0</v>
      </c>
      <c r="G151" s="66">
        <v>0</v>
      </c>
      <c r="H151" s="66">
        <v>50000</v>
      </c>
      <c r="I151" s="66">
        <f t="shared" si="12"/>
        <v>50000</v>
      </c>
      <c r="J151" s="54">
        <v>0</v>
      </c>
    </row>
    <row r="152" spans="1:10" ht="11.85" customHeight="1" x14ac:dyDescent="0.3">
      <c r="A152" s="39"/>
      <c r="B152" s="322"/>
      <c r="C152" s="324"/>
      <c r="D152" s="143" t="s">
        <v>397</v>
      </c>
      <c r="E152" s="53" t="s">
        <v>426</v>
      </c>
      <c r="F152" s="66">
        <v>0</v>
      </c>
      <c r="G152" s="66">
        <v>0</v>
      </c>
      <c r="H152" s="66">
        <v>35000</v>
      </c>
      <c r="I152" s="66">
        <f t="shared" si="12"/>
        <v>35000</v>
      </c>
      <c r="J152" s="54">
        <v>0</v>
      </c>
    </row>
    <row r="153" spans="1:10" ht="11.85" customHeight="1" x14ac:dyDescent="0.3">
      <c r="A153" s="39"/>
      <c r="B153" s="322"/>
      <c r="C153" s="324"/>
      <c r="D153" s="143" t="s">
        <v>464</v>
      </c>
      <c r="E153" s="53" t="s">
        <v>424</v>
      </c>
      <c r="F153" s="66">
        <v>0</v>
      </c>
      <c r="G153" s="66">
        <v>59900</v>
      </c>
      <c r="H153" s="66">
        <v>100</v>
      </c>
      <c r="I153" s="66">
        <f t="shared" si="12"/>
        <v>60000</v>
      </c>
      <c r="J153" s="54">
        <v>0</v>
      </c>
    </row>
    <row r="154" spans="1:10" ht="11.85" customHeight="1" x14ac:dyDescent="0.3">
      <c r="A154" s="39"/>
      <c r="B154" s="159"/>
      <c r="C154" s="161"/>
      <c r="D154" s="143" t="s">
        <v>63</v>
      </c>
      <c r="E154" s="239" t="s">
        <v>191</v>
      </c>
      <c r="F154" s="66">
        <v>0</v>
      </c>
      <c r="G154" s="66">
        <v>0</v>
      </c>
      <c r="H154" s="66">
        <v>0</v>
      </c>
      <c r="I154" s="54">
        <f t="shared" si="11"/>
        <v>0</v>
      </c>
      <c r="J154" s="54">
        <v>0</v>
      </c>
    </row>
    <row r="155" spans="1:10" ht="11.85" customHeight="1" x14ac:dyDescent="0.3">
      <c r="A155" s="39"/>
      <c r="B155" s="411"/>
      <c r="C155" s="410"/>
      <c r="D155" s="143" t="s">
        <v>40</v>
      </c>
      <c r="E155" s="468" t="s">
        <v>296</v>
      </c>
      <c r="F155" s="66">
        <v>9990</v>
      </c>
      <c r="G155" s="66">
        <v>0</v>
      </c>
      <c r="H155" s="66">
        <v>0</v>
      </c>
      <c r="I155" s="54">
        <f t="shared" si="11"/>
        <v>0</v>
      </c>
      <c r="J155" s="54">
        <v>20000</v>
      </c>
    </row>
    <row r="156" spans="1:10" ht="11.85" customHeight="1" x14ac:dyDescent="0.3">
      <c r="A156" s="39"/>
      <c r="B156" s="69"/>
      <c r="C156" s="70"/>
      <c r="D156" s="143" t="s">
        <v>385</v>
      </c>
      <c r="E156" s="53" t="s">
        <v>427</v>
      </c>
      <c r="F156" s="66">
        <v>0</v>
      </c>
      <c r="G156" s="66">
        <v>0</v>
      </c>
      <c r="H156" s="66">
        <v>13000</v>
      </c>
      <c r="I156" s="54">
        <f t="shared" si="11"/>
        <v>13000</v>
      </c>
      <c r="J156" s="54">
        <v>0</v>
      </c>
    </row>
    <row r="157" spans="1:10" ht="11.85" customHeight="1" x14ac:dyDescent="0.3">
      <c r="A157" s="39"/>
      <c r="B157" s="322"/>
      <c r="C157" s="324"/>
      <c r="D157" s="143" t="s">
        <v>386</v>
      </c>
      <c r="E157" s="53" t="s">
        <v>428</v>
      </c>
      <c r="F157" s="66">
        <v>0</v>
      </c>
      <c r="G157" s="66">
        <v>12800</v>
      </c>
      <c r="H157" s="66">
        <v>0</v>
      </c>
      <c r="I157" s="54">
        <f>SUM(G157:H157)</f>
        <v>12800</v>
      </c>
      <c r="J157" s="54">
        <v>0</v>
      </c>
    </row>
    <row r="158" spans="1:10" ht="11.85" customHeight="1" x14ac:dyDescent="0.3">
      <c r="A158" s="39"/>
      <c r="B158" s="373"/>
      <c r="C158" s="372"/>
      <c r="D158" s="143" t="s">
        <v>439</v>
      </c>
      <c r="E158" s="53" t="s">
        <v>429</v>
      </c>
      <c r="F158" s="66">
        <v>0</v>
      </c>
      <c r="G158" s="66">
        <v>0</v>
      </c>
      <c r="H158" s="66">
        <v>13000</v>
      </c>
      <c r="I158" s="54">
        <f>SUM(G158:H158)</f>
        <v>13000</v>
      </c>
      <c r="J158" s="54">
        <v>0</v>
      </c>
    </row>
    <row r="159" spans="1:10" ht="11.85" customHeight="1" x14ac:dyDescent="0.3">
      <c r="A159" s="39"/>
      <c r="B159" s="69"/>
      <c r="C159" s="70"/>
      <c r="D159" s="36" t="s">
        <v>41</v>
      </c>
      <c r="E159" s="239" t="s">
        <v>191</v>
      </c>
      <c r="F159" s="66">
        <v>0</v>
      </c>
      <c r="G159" s="66">
        <v>0</v>
      </c>
      <c r="H159" s="66">
        <v>0</v>
      </c>
      <c r="I159" s="54">
        <f t="shared" si="11"/>
        <v>0</v>
      </c>
      <c r="J159" s="54">
        <v>0</v>
      </c>
    </row>
    <row r="160" spans="1:10" ht="11.85" customHeight="1" x14ac:dyDescent="0.3">
      <c r="A160" s="39"/>
      <c r="B160" s="69"/>
      <c r="C160" s="70"/>
      <c r="D160" s="143" t="s">
        <v>62</v>
      </c>
      <c r="E160" s="239" t="s">
        <v>191</v>
      </c>
      <c r="F160" s="66">
        <v>0</v>
      </c>
      <c r="G160" s="66">
        <v>0</v>
      </c>
      <c r="H160" s="66">
        <v>0</v>
      </c>
      <c r="I160" s="54">
        <f t="shared" si="11"/>
        <v>0</v>
      </c>
      <c r="J160" s="54">
        <v>0</v>
      </c>
    </row>
    <row r="161" spans="1:12" ht="11.85" customHeight="1" x14ac:dyDescent="0.3">
      <c r="A161" s="39"/>
      <c r="B161" s="258"/>
      <c r="C161" s="260"/>
      <c r="D161" s="143" t="s">
        <v>63</v>
      </c>
      <c r="E161" s="468" t="s">
        <v>327</v>
      </c>
      <c r="F161" s="66">
        <v>0</v>
      </c>
      <c r="G161" s="66">
        <v>0</v>
      </c>
      <c r="H161" s="66">
        <v>0</v>
      </c>
      <c r="I161" s="54">
        <f t="shared" si="11"/>
        <v>0</v>
      </c>
      <c r="J161" s="54">
        <v>50000</v>
      </c>
      <c r="L161" s="31" t="s">
        <v>56</v>
      </c>
    </row>
    <row r="162" spans="1:12" ht="11.85" customHeight="1" x14ac:dyDescent="0.3">
      <c r="A162" s="39"/>
      <c r="B162" s="258"/>
      <c r="C162" s="260"/>
      <c r="D162" s="36" t="s">
        <v>346</v>
      </c>
      <c r="E162" s="239" t="s">
        <v>191</v>
      </c>
      <c r="F162" s="66">
        <v>0</v>
      </c>
      <c r="G162" s="66">
        <v>0</v>
      </c>
      <c r="H162" s="66">
        <v>0</v>
      </c>
      <c r="I162" s="54">
        <f t="shared" si="11"/>
        <v>0</v>
      </c>
      <c r="J162" s="54">
        <v>0</v>
      </c>
    </row>
    <row r="163" spans="1:12" ht="11.85" customHeight="1" x14ac:dyDescent="0.3">
      <c r="A163" s="39"/>
      <c r="B163" s="314"/>
      <c r="C163" s="315"/>
      <c r="D163" s="143" t="s">
        <v>378</v>
      </c>
      <c r="E163" s="53" t="s">
        <v>430</v>
      </c>
      <c r="F163" s="66">
        <v>0</v>
      </c>
      <c r="G163" s="66">
        <v>0</v>
      </c>
      <c r="H163" s="66">
        <v>10000</v>
      </c>
      <c r="I163" s="54">
        <f t="shared" si="11"/>
        <v>10000</v>
      </c>
      <c r="J163" s="54">
        <v>0</v>
      </c>
    </row>
    <row r="164" spans="1:12" ht="11.85" customHeight="1" x14ac:dyDescent="0.3">
      <c r="A164" s="39"/>
      <c r="B164" s="69"/>
      <c r="C164" s="523" t="s">
        <v>119</v>
      </c>
      <c r="D164" s="537"/>
      <c r="E164" s="229" t="s">
        <v>241</v>
      </c>
      <c r="F164" s="331">
        <v>0</v>
      </c>
      <c r="G164" s="331">
        <v>0</v>
      </c>
      <c r="H164" s="331">
        <v>0</v>
      </c>
      <c r="I164" s="54">
        <f t="shared" si="11"/>
        <v>0</v>
      </c>
      <c r="J164" s="54">
        <v>0</v>
      </c>
    </row>
    <row r="165" spans="1:12" ht="11.85" customHeight="1" x14ac:dyDescent="0.3">
      <c r="A165" s="39"/>
      <c r="B165" s="322"/>
      <c r="C165" s="324"/>
      <c r="D165" s="327" t="s">
        <v>399</v>
      </c>
      <c r="E165" s="53" t="s">
        <v>300</v>
      </c>
      <c r="F165" s="331">
        <v>0</v>
      </c>
      <c r="G165" s="331">
        <v>75000</v>
      </c>
      <c r="H165" s="331">
        <v>0</v>
      </c>
      <c r="I165" s="54">
        <f>SUM(G165:H165)</f>
        <v>75000</v>
      </c>
      <c r="J165" s="54">
        <v>0</v>
      </c>
    </row>
    <row r="166" spans="1:12" ht="11.85" customHeight="1" x14ac:dyDescent="0.3">
      <c r="A166" s="39"/>
      <c r="B166" s="69"/>
      <c r="C166" s="523" t="s">
        <v>117</v>
      </c>
      <c r="D166" s="525"/>
      <c r="E166" s="229" t="s">
        <v>193</v>
      </c>
      <c r="F166" s="66">
        <v>0</v>
      </c>
      <c r="G166" s="66">
        <v>0</v>
      </c>
      <c r="H166" s="66">
        <v>0</v>
      </c>
      <c r="I166" s="54">
        <f t="shared" si="11"/>
        <v>0</v>
      </c>
      <c r="J166" s="54">
        <v>0</v>
      </c>
    </row>
    <row r="167" spans="1:12" ht="11.85" customHeight="1" x14ac:dyDescent="0.3">
      <c r="A167" s="39"/>
      <c r="B167" s="322"/>
      <c r="C167" s="324"/>
      <c r="D167" s="327" t="s">
        <v>393</v>
      </c>
      <c r="E167" s="53" t="s">
        <v>298</v>
      </c>
      <c r="F167" s="66">
        <v>0</v>
      </c>
      <c r="G167" s="66">
        <v>0</v>
      </c>
      <c r="H167" s="66">
        <v>7000</v>
      </c>
      <c r="I167" s="54">
        <f>SUM(G167:H167)</f>
        <v>7000</v>
      </c>
      <c r="J167" s="54">
        <v>0</v>
      </c>
    </row>
    <row r="168" spans="1:12" ht="11.85" customHeight="1" x14ac:dyDescent="0.3">
      <c r="A168" s="39"/>
      <c r="B168" s="322"/>
      <c r="C168" s="324"/>
      <c r="D168" s="327" t="s">
        <v>394</v>
      </c>
      <c r="E168" s="53" t="s">
        <v>431</v>
      </c>
      <c r="F168" s="66">
        <v>0</v>
      </c>
      <c r="G168" s="66">
        <v>0</v>
      </c>
      <c r="H168" s="66">
        <v>25000</v>
      </c>
      <c r="I168" s="54">
        <f>SUM(G168:H168)</f>
        <v>25000</v>
      </c>
      <c r="J168" s="54">
        <v>0</v>
      </c>
    </row>
    <row r="169" spans="1:12" ht="11.85" customHeight="1" x14ac:dyDescent="0.3">
      <c r="A169" s="39"/>
      <c r="B169" s="322"/>
      <c r="C169" s="324"/>
      <c r="D169" s="327" t="s">
        <v>398</v>
      </c>
      <c r="E169" s="53" t="s">
        <v>432</v>
      </c>
      <c r="F169" s="66">
        <v>0</v>
      </c>
      <c r="G169" s="66">
        <v>0</v>
      </c>
      <c r="H169" s="66">
        <v>0</v>
      </c>
      <c r="I169" s="54">
        <v>0</v>
      </c>
      <c r="J169" s="54">
        <v>0</v>
      </c>
    </row>
    <row r="170" spans="1:12" ht="11.85" customHeight="1" x14ac:dyDescent="0.3">
      <c r="A170" s="39"/>
      <c r="B170" s="373"/>
      <c r="C170" s="372"/>
      <c r="D170" s="374" t="s">
        <v>440</v>
      </c>
      <c r="E170" s="53" t="s">
        <v>433</v>
      </c>
      <c r="F170" s="66">
        <v>0</v>
      </c>
      <c r="G170" s="66">
        <v>0</v>
      </c>
      <c r="H170" s="66">
        <v>20000</v>
      </c>
      <c r="I170" s="54">
        <f>SUM(G170:H170)</f>
        <v>20000</v>
      </c>
      <c r="J170" s="54">
        <v>0</v>
      </c>
    </row>
    <row r="171" spans="1:12" ht="11.85" customHeight="1" x14ac:dyDescent="0.3">
      <c r="A171" s="39"/>
      <c r="B171" s="159"/>
      <c r="C171" s="161"/>
      <c r="D171" s="162" t="s">
        <v>523</v>
      </c>
      <c r="E171" s="468" t="s">
        <v>441</v>
      </c>
      <c r="F171" s="66">
        <v>14000</v>
      </c>
      <c r="G171" s="66">
        <v>0</v>
      </c>
      <c r="H171" s="66">
        <v>0</v>
      </c>
      <c r="I171" s="54">
        <f t="shared" si="11"/>
        <v>0</v>
      </c>
      <c r="J171" s="54">
        <v>20000</v>
      </c>
    </row>
    <row r="172" spans="1:12" ht="11.85" customHeight="1" x14ac:dyDescent="0.3">
      <c r="A172" s="39"/>
      <c r="B172" s="314"/>
      <c r="C172" s="315"/>
      <c r="D172" s="327" t="s">
        <v>388</v>
      </c>
      <c r="E172" s="53" t="s">
        <v>434</v>
      </c>
      <c r="F172" s="66">
        <v>0</v>
      </c>
      <c r="G172" s="66">
        <v>0</v>
      </c>
      <c r="H172" s="66">
        <v>6500</v>
      </c>
      <c r="I172" s="54">
        <f t="shared" si="11"/>
        <v>6500</v>
      </c>
      <c r="J172" s="54">
        <v>0</v>
      </c>
    </row>
    <row r="173" spans="1:12" ht="11.85" customHeight="1" x14ac:dyDescent="0.3">
      <c r="A173" s="39"/>
      <c r="B173" s="322"/>
      <c r="C173" s="324"/>
      <c r="D173" s="327" t="s">
        <v>389</v>
      </c>
      <c r="E173" s="53" t="s">
        <v>435</v>
      </c>
      <c r="F173" s="66">
        <v>0</v>
      </c>
      <c r="G173" s="66">
        <v>0</v>
      </c>
      <c r="H173" s="66">
        <v>6500</v>
      </c>
      <c r="I173" s="54">
        <f>SUM(G173:H173)</f>
        <v>6500</v>
      </c>
      <c r="J173" s="54">
        <v>0</v>
      </c>
    </row>
    <row r="174" spans="1:12" ht="11.85" customHeight="1" x14ac:dyDescent="0.3">
      <c r="A174" s="39"/>
      <c r="B174" s="314"/>
      <c r="C174" s="315"/>
      <c r="D174" s="327" t="s">
        <v>387</v>
      </c>
      <c r="E174" s="53" t="s">
        <v>436</v>
      </c>
      <c r="F174" s="66">
        <v>0</v>
      </c>
      <c r="G174" s="66">
        <v>0</v>
      </c>
      <c r="H174" s="66">
        <v>15500</v>
      </c>
      <c r="I174" s="54">
        <f t="shared" si="11"/>
        <v>15500</v>
      </c>
      <c r="J174" s="54">
        <v>0</v>
      </c>
    </row>
    <row r="175" spans="1:12" ht="11.85" customHeight="1" x14ac:dyDescent="0.3">
      <c r="A175" s="39"/>
      <c r="B175" s="521" t="s">
        <v>94</v>
      </c>
      <c r="C175" s="521"/>
      <c r="D175" s="522"/>
      <c r="E175" s="91"/>
      <c r="F175" s="38">
        <f>SUM(F171,F155,F127,F124)</f>
        <v>49470</v>
      </c>
      <c r="G175" s="38">
        <f>SUM(G165,G157,G153,G149,G148,G147,G146,G130)</f>
        <v>310763</v>
      </c>
      <c r="H175" s="38">
        <f>SUM(H174,H173,H172,H170,H168,H167,H163,H158,H156,H153,H152,H151,H150,H149,H148,H147,H144,H132,H130,H129,H127,H126,H123,H122)</f>
        <v>698737</v>
      </c>
      <c r="I175" s="38">
        <f>SUM(I174,I173,I172,I170,I168,I167,I163,I158,I156,I153,I152,I151,I150,I149,I148,I147,I146,I144,I132,I130,I129,I127,I126,I123,I122,I165,I157)</f>
        <v>1009500</v>
      </c>
      <c r="J175" s="38">
        <f>SUM(J120:J174)</f>
        <v>245000</v>
      </c>
    </row>
    <row r="176" spans="1:12" ht="14.25" customHeight="1" thickBot="1" x14ac:dyDescent="0.35">
      <c r="A176" s="534" t="s">
        <v>16</v>
      </c>
      <c r="B176" s="535"/>
      <c r="C176" s="535"/>
      <c r="D176" s="536"/>
      <c r="E176" s="30"/>
      <c r="F176" s="157">
        <f>SUM(F175,F117,F33)</f>
        <v>12789121.379999999</v>
      </c>
      <c r="G176" s="157">
        <f>SUM(G175,G117,G33)</f>
        <v>8200295.1999999993</v>
      </c>
      <c r="H176" s="157">
        <f>SUM(H175,H117,H33)</f>
        <v>10380944.799999999</v>
      </c>
      <c r="I176" s="157">
        <f>SUM(I175,I117,I33)</f>
        <v>18581240</v>
      </c>
      <c r="J176" s="157">
        <f>SUM(J175,J117,J33)</f>
        <v>18136333.800000001</v>
      </c>
    </row>
    <row r="177" spans="1:10" ht="11.85" customHeight="1" thickTop="1" x14ac:dyDescent="0.3">
      <c r="A177" s="55"/>
      <c r="B177" s="56"/>
      <c r="C177" s="56"/>
      <c r="D177" s="56"/>
      <c r="E177" s="29"/>
      <c r="F177" s="57"/>
      <c r="G177" s="57"/>
      <c r="H177" s="57"/>
      <c r="I177" s="57"/>
      <c r="J177" s="57"/>
    </row>
    <row r="178" spans="1:10" ht="11.85" customHeight="1" x14ac:dyDescent="0.3">
      <c r="E178" s="95"/>
    </row>
    <row r="179" spans="1:10" ht="11.85" customHeight="1" x14ac:dyDescent="0.3">
      <c r="A179" s="31" t="s">
        <v>28</v>
      </c>
      <c r="E179" s="24" t="s">
        <v>30</v>
      </c>
      <c r="H179" s="41" t="s">
        <v>31</v>
      </c>
    </row>
    <row r="180" spans="1:10" ht="11.85" customHeight="1" x14ac:dyDescent="0.3"/>
    <row r="181" spans="1:10" ht="11.85" customHeight="1" x14ac:dyDescent="0.3">
      <c r="B181" s="386"/>
      <c r="C181" s="386" t="s">
        <v>33</v>
      </c>
      <c r="D181" s="386"/>
      <c r="E181" s="386"/>
      <c r="F181" s="386" t="s">
        <v>32</v>
      </c>
      <c r="G181" s="386"/>
      <c r="H181" s="387"/>
      <c r="I181" s="386" t="s">
        <v>33</v>
      </c>
      <c r="J181" s="387"/>
    </row>
    <row r="182" spans="1:10" ht="11.85" customHeight="1" x14ac:dyDescent="0.3">
      <c r="C182" s="228" t="s">
        <v>550</v>
      </c>
      <c r="F182" s="228" t="s">
        <v>281</v>
      </c>
      <c r="G182" s="31"/>
      <c r="I182" s="228" t="s">
        <v>550</v>
      </c>
    </row>
  </sheetData>
  <mergeCells count="84">
    <mergeCell ref="A2:J2"/>
    <mergeCell ref="A46:D46"/>
    <mergeCell ref="A94:D94"/>
    <mergeCell ref="A137:D137"/>
    <mergeCell ref="A141:D141"/>
    <mergeCell ref="G138:I138"/>
    <mergeCell ref="C52:D52"/>
    <mergeCell ref="C53:D53"/>
    <mergeCell ref="B57:D57"/>
    <mergeCell ref="C54:D54"/>
    <mergeCell ref="C56:D56"/>
    <mergeCell ref="C68:D68"/>
    <mergeCell ref="C55:D55"/>
    <mergeCell ref="G95:I95"/>
    <mergeCell ref="J138:J139"/>
    <mergeCell ref="E139:E140"/>
    <mergeCell ref="I139:I140"/>
    <mergeCell ref="A140:D140"/>
    <mergeCell ref="C13:D13"/>
    <mergeCell ref="C103:D103"/>
    <mergeCell ref="C72:D72"/>
    <mergeCell ref="C73:D73"/>
    <mergeCell ref="C75:D75"/>
    <mergeCell ref="B86:D86"/>
    <mergeCell ref="C84:D84"/>
    <mergeCell ref="C102:D102"/>
    <mergeCell ref="C87:D87"/>
    <mergeCell ref="A98:D98"/>
    <mergeCell ref="A97:D97"/>
    <mergeCell ref="G47:I47"/>
    <mergeCell ref="B117:D117"/>
    <mergeCell ref="A118:D118"/>
    <mergeCell ref="A8:D8"/>
    <mergeCell ref="A9:D9"/>
    <mergeCell ref="B10:D10"/>
    <mergeCell ref="C11:D11"/>
    <mergeCell ref="B12:D12"/>
    <mergeCell ref="A3:J3"/>
    <mergeCell ref="A4:D4"/>
    <mergeCell ref="G5:I5"/>
    <mergeCell ref="J5:J6"/>
    <mergeCell ref="E6:E7"/>
    <mergeCell ref="I6:I7"/>
    <mergeCell ref="A6:D7"/>
    <mergeCell ref="C58:D58"/>
    <mergeCell ref="C62:D62"/>
    <mergeCell ref="C66:D66"/>
    <mergeCell ref="C101:D101"/>
    <mergeCell ref="B65:D65"/>
    <mergeCell ref="B67:D67"/>
    <mergeCell ref="C76:D76"/>
    <mergeCell ref="B71:D71"/>
    <mergeCell ref="B74:D74"/>
    <mergeCell ref="B83:D83"/>
    <mergeCell ref="C70:D70"/>
    <mergeCell ref="C88:D88"/>
    <mergeCell ref="B99:D99"/>
    <mergeCell ref="B119:D119"/>
    <mergeCell ref="B175:D175"/>
    <mergeCell ref="C100:D100"/>
    <mergeCell ref="A176:D176"/>
    <mergeCell ref="C107:D107"/>
    <mergeCell ref="C105:D105"/>
    <mergeCell ref="C131:D131"/>
    <mergeCell ref="C166:D166"/>
    <mergeCell ref="C164:D164"/>
    <mergeCell ref="C142:D142"/>
    <mergeCell ref="C104:D104"/>
    <mergeCell ref="J95:J96"/>
    <mergeCell ref="E96:E97"/>
    <mergeCell ref="I96:I97"/>
    <mergeCell ref="B33:D33"/>
    <mergeCell ref="B35:D35"/>
    <mergeCell ref="C39:D39"/>
    <mergeCell ref="C40:D40"/>
    <mergeCell ref="C36:D36"/>
    <mergeCell ref="C37:D37"/>
    <mergeCell ref="C38:D38"/>
    <mergeCell ref="J47:J48"/>
    <mergeCell ref="E48:E49"/>
    <mergeCell ref="I48:I49"/>
    <mergeCell ref="B51:D51"/>
    <mergeCell ref="A49:D49"/>
    <mergeCell ref="A50:D50"/>
  </mergeCells>
  <pageMargins left="1.94" right="0.39370078740157483" top="0.11811023622047245" bottom="3.937007874015748E-2" header="0" footer="0"/>
  <pageSetup paperSize="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8"/>
  <dimension ref="A2:J77"/>
  <sheetViews>
    <sheetView tabSelected="1" topLeftCell="A46" workbookViewId="0">
      <selection activeCell="E59" sqref="E59"/>
    </sheetView>
  </sheetViews>
  <sheetFormatPr defaultColWidth="9.109375" defaultRowHeight="14.1" customHeight="1" x14ac:dyDescent="0.3"/>
  <cols>
    <col min="1" max="1" width="4.33203125" style="40" customWidth="1"/>
    <col min="2" max="2" width="3.6640625" style="40" customWidth="1"/>
    <col min="3" max="3" width="3.44140625" style="40" customWidth="1"/>
    <col min="4" max="4" width="38.6640625" style="40" customWidth="1"/>
    <col min="5" max="5" width="17.109375" style="40" customWidth="1"/>
    <col min="6" max="6" width="16.33203125" style="40" customWidth="1"/>
    <col min="7" max="8" width="15.5546875" style="40" customWidth="1"/>
    <col min="9" max="9" width="15.6640625" style="40" customWidth="1"/>
    <col min="10" max="10" width="16" style="40" customWidth="1"/>
    <col min="11" max="16384" width="9.109375" style="40"/>
  </cols>
  <sheetData>
    <row r="2" spans="1:10" s="352" customFormat="1" ht="14.1" customHeight="1" x14ac:dyDescent="0.3">
      <c r="A2" s="352" t="s">
        <v>0</v>
      </c>
      <c r="J2" s="361" t="s">
        <v>27</v>
      </c>
    </row>
    <row r="3" spans="1:10" s="31" customFormat="1" ht="14.1" customHeight="1" x14ac:dyDescent="0.3">
      <c r="B3" s="31" t="s">
        <v>0</v>
      </c>
      <c r="E3" s="421"/>
      <c r="F3" s="49"/>
      <c r="G3" s="49"/>
      <c r="H3" s="49"/>
      <c r="I3" s="49"/>
      <c r="J3" s="49" t="s">
        <v>27</v>
      </c>
    </row>
    <row r="4" spans="1:10" s="31" customFormat="1" ht="14.1" customHeight="1" x14ac:dyDescent="0.3">
      <c r="A4" s="558" t="s">
        <v>471</v>
      </c>
      <c r="B4" s="558"/>
      <c r="C4" s="558"/>
      <c r="D4" s="558"/>
      <c r="E4" s="558"/>
      <c r="F4" s="558"/>
      <c r="G4" s="558"/>
      <c r="H4" s="558"/>
      <c r="I4" s="558"/>
      <c r="J4" s="558"/>
    </row>
    <row r="5" spans="1:10" ht="14.1" customHeight="1" x14ac:dyDescent="0.3">
      <c r="A5" s="544" t="s">
        <v>472</v>
      </c>
      <c r="B5" s="544"/>
      <c r="C5" s="544"/>
      <c r="D5" s="544"/>
      <c r="E5" s="544"/>
      <c r="F5" s="544"/>
      <c r="G5" s="544"/>
      <c r="H5" s="544"/>
      <c r="I5" s="544"/>
      <c r="J5" s="544"/>
    </row>
    <row r="6" spans="1:10" ht="14.1" customHeight="1" thickBot="1" x14ac:dyDescent="0.35">
      <c r="A6" s="40" t="s">
        <v>74</v>
      </c>
    </row>
    <row r="7" spans="1:10" ht="14.1" customHeight="1" thickBot="1" x14ac:dyDescent="0.35">
      <c r="A7" s="25"/>
      <c r="B7" s="26"/>
      <c r="C7" s="26"/>
      <c r="D7" s="26"/>
      <c r="E7" s="27"/>
      <c r="F7" s="288"/>
      <c r="G7" s="545" t="s">
        <v>20</v>
      </c>
      <c r="H7" s="545"/>
      <c r="I7" s="545"/>
      <c r="J7" s="518" t="s">
        <v>25</v>
      </c>
    </row>
    <row r="8" spans="1:10" ht="14.1" customHeight="1" x14ac:dyDescent="0.3">
      <c r="A8" s="549" t="s">
        <v>1</v>
      </c>
      <c r="B8" s="550"/>
      <c r="C8" s="550"/>
      <c r="D8" s="546"/>
      <c r="E8" s="588" t="s">
        <v>17</v>
      </c>
      <c r="F8" s="289" t="s">
        <v>18</v>
      </c>
      <c r="G8" s="547" t="s">
        <v>19</v>
      </c>
      <c r="H8" s="547" t="s">
        <v>24</v>
      </c>
      <c r="I8" s="547" t="s">
        <v>23</v>
      </c>
      <c r="J8" s="519"/>
    </row>
    <row r="9" spans="1:10" ht="14.1" customHeight="1" thickBot="1" x14ac:dyDescent="0.35">
      <c r="A9" s="591"/>
      <c r="B9" s="592"/>
      <c r="C9" s="592"/>
      <c r="D9" s="593"/>
      <c r="E9" s="589"/>
      <c r="F9" s="301" t="s">
        <v>19</v>
      </c>
      <c r="G9" s="590"/>
      <c r="H9" s="590"/>
      <c r="I9" s="590"/>
      <c r="J9" s="301" t="s">
        <v>26</v>
      </c>
    </row>
    <row r="10" spans="1:10" ht="14.1" customHeight="1" x14ac:dyDescent="0.3">
      <c r="A10" s="594"/>
      <c r="B10" s="595"/>
      <c r="C10" s="595"/>
      <c r="D10" s="596"/>
      <c r="E10" s="299"/>
      <c r="F10" s="299"/>
      <c r="G10" s="299"/>
      <c r="H10" s="299"/>
      <c r="I10" s="299"/>
      <c r="J10" s="299"/>
    </row>
    <row r="11" spans="1:10" ht="14.1" customHeight="1" x14ac:dyDescent="0.3">
      <c r="A11" s="554" t="s">
        <v>66</v>
      </c>
      <c r="B11" s="521"/>
      <c r="C11" s="521"/>
      <c r="D11" s="522"/>
      <c r="E11" s="300"/>
      <c r="F11" s="14"/>
      <c r="G11" s="14"/>
      <c r="H11" s="14"/>
      <c r="I11" s="14"/>
      <c r="J11" s="14"/>
    </row>
    <row r="12" spans="1:10" ht="14.1" customHeight="1" x14ac:dyDescent="0.3">
      <c r="A12" s="32"/>
      <c r="B12" s="524" t="s">
        <v>2</v>
      </c>
      <c r="C12" s="524"/>
      <c r="D12" s="525"/>
      <c r="E12" s="53" t="s">
        <v>167</v>
      </c>
      <c r="F12" s="14"/>
      <c r="G12" s="14"/>
      <c r="H12" s="14"/>
      <c r="I12" s="14"/>
      <c r="J12" s="14"/>
    </row>
    <row r="13" spans="1:10" ht="14.1" customHeight="1" x14ac:dyDescent="0.3">
      <c r="A13" s="32"/>
      <c r="B13" s="33"/>
      <c r="C13" s="524" t="s">
        <v>3</v>
      </c>
      <c r="D13" s="525"/>
      <c r="E13" s="135" t="s">
        <v>82</v>
      </c>
      <c r="F13" s="22">
        <v>1510339</v>
      </c>
      <c r="G13" s="22">
        <v>831312</v>
      </c>
      <c r="H13" s="22">
        <v>831312</v>
      </c>
      <c r="I13" s="22">
        <f t="shared" ref="I13:I28" si="0">SUM(G13:H13)</f>
        <v>1662624</v>
      </c>
      <c r="J13" s="22">
        <v>1814592</v>
      </c>
    </row>
    <row r="14" spans="1:10" ht="14.1" customHeight="1" x14ac:dyDescent="0.3">
      <c r="A14" s="32"/>
      <c r="B14" s="524" t="s">
        <v>4</v>
      </c>
      <c r="C14" s="524"/>
      <c r="D14" s="525"/>
      <c r="E14" s="53" t="s">
        <v>168</v>
      </c>
      <c r="F14" s="393">
        <f>SUM(F16:F23)</f>
        <v>597308.11</v>
      </c>
      <c r="G14" s="393">
        <f t="shared" ref="G14:H14" si="1">SUM(G16:G23)</f>
        <v>236052</v>
      </c>
      <c r="H14" s="393">
        <f t="shared" si="1"/>
        <v>236052</v>
      </c>
      <c r="I14" s="393">
        <f t="shared" si="0"/>
        <v>472104</v>
      </c>
      <c r="J14" s="393"/>
    </row>
    <row r="15" spans="1:10" ht="14.1" customHeight="1" x14ac:dyDescent="0.3">
      <c r="A15" s="32"/>
      <c r="B15" s="31"/>
      <c r="C15" s="524" t="s">
        <v>5</v>
      </c>
      <c r="D15" s="525"/>
      <c r="E15" s="253" t="s">
        <v>83</v>
      </c>
      <c r="F15" s="22">
        <v>146000</v>
      </c>
      <c r="G15" s="22">
        <v>72000</v>
      </c>
      <c r="H15" s="22">
        <v>72000</v>
      </c>
      <c r="I15" s="22">
        <f t="shared" si="0"/>
        <v>144000</v>
      </c>
      <c r="J15" s="22">
        <v>144000</v>
      </c>
    </row>
    <row r="16" spans="1:10" ht="14.1" customHeight="1" x14ac:dyDescent="0.3">
      <c r="A16" s="32"/>
      <c r="B16" s="31"/>
      <c r="C16" s="524" t="s">
        <v>137</v>
      </c>
      <c r="D16" s="525"/>
      <c r="E16" s="253" t="s">
        <v>152</v>
      </c>
      <c r="F16" s="22">
        <v>67500</v>
      </c>
      <c r="G16" s="22">
        <v>33750</v>
      </c>
      <c r="H16" s="22">
        <v>33750</v>
      </c>
      <c r="I16" s="22">
        <f t="shared" si="0"/>
        <v>67500</v>
      </c>
      <c r="J16" s="22">
        <v>67500</v>
      </c>
    </row>
    <row r="17" spans="1:10" ht="14.1" customHeight="1" x14ac:dyDescent="0.3">
      <c r="A17" s="32"/>
      <c r="B17" s="31"/>
      <c r="C17" s="524" t="s">
        <v>138</v>
      </c>
      <c r="D17" s="525"/>
      <c r="E17" s="253" t="s">
        <v>153</v>
      </c>
      <c r="F17" s="22">
        <v>67500</v>
      </c>
      <c r="G17" s="22">
        <v>33750</v>
      </c>
      <c r="H17" s="22">
        <v>33750</v>
      </c>
      <c r="I17" s="22">
        <f t="shared" si="0"/>
        <v>67500</v>
      </c>
      <c r="J17" s="22">
        <v>67500</v>
      </c>
    </row>
    <row r="18" spans="1:10" ht="14.1" customHeight="1" x14ac:dyDescent="0.3">
      <c r="A18" s="32"/>
      <c r="B18" s="31"/>
      <c r="C18" s="524" t="s">
        <v>139</v>
      </c>
      <c r="D18" s="525"/>
      <c r="E18" s="253" t="s">
        <v>154</v>
      </c>
      <c r="F18" s="22">
        <v>30000</v>
      </c>
      <c r="G18" s="22">
        <v>30000</v>
      </c>
      <c r="H18" s="22">
        <v>0</v>
      </c>
      <c r="I18" s="22">
        <f t="shared" si="0"/>
        <v>30000</v>
      </c>
      <c r="J18" s="22">
        <v>36000</v>
      </c>
    </row>
    <row r="19" spans="1:10" ht="14.1" customHeight="1" x14ac:dyDescent="0.3">
      <c r="A19" s="32"/>
      <c r="B19" s="31"/>
      <c r="C19" s="524" t="s">
        <v>142</v>
      </c>
      <c r="D19" s="525"/>
      <c r="E19" s="253" t="s">
        <v>157</v>
      </c>
      <c r="F19" s="22">
        <v>0</v>
      </c>
      <c r="G19" s="22">
        <v>0</v>
      </c>
      <c r="H19" s="22">
        <v>0</v>
      </c>
      <c r="I19" s="22">
        <f t="shared" si="0"/>
        <v>0</v>
      </c>
      <c r="J19" s="22">
        <v>0</v>
      </c>
    </row>
    <row r="20" spans="1:10" ht="14.1" customHeight="1" x14ac:dyDescent="0.3">
      <c r="A20" s="32"/>
      <c r="B20" s="31"/>
      <c r="C20" s="524" t="s">
        <v>146</v>
      </c>
      <c r="D20" s="525"/>
      <c r="E20" s="253" t="s">
        <v>159</v>
      </c>
      <c r="F20" s="22">
        <v>147282.10999999999</v>
      </c>
      <c r="G20" s="22">
        <v>0</v>
      </c>
      <c r="H20" s="22">
        <v>0</v>
      </c>
      <c r="I20" s="22">
        <f t="shared" si="0"/>
        <v>0</v>
      </c>
      <c r="J20" s="22">
        <v>0</v>
      </c>
    </row>
    <row r="21" spans="1:10" ht="14.1" customHeight="1" x14ac:dyDescent="0.3">
      <c r="A21" s="32"/>
      <c r="B21" s="31"/>
      <c r="C21" s="524" t="s">
        <v>145</v>
      </c>
      <c r="D21" s="525"/>
      <c r="E21" s="253" t="s">
        <v>161</v>
      </c>
      <c r="F21" s="22">
        <v>127513</v>
      </c>
      <c r="G21" s="22"/>
      <c r="H21" s="22">
        <v>138552</v>
      </c>
      <c r="I21" s="22">
        <f t="shared" si="0"/>
        <v>138552</v>
      </c>
      <c r="J21" s="22">
        <v>151216</v>
      </c>
    </row>
    <row r="22" spans="1:10" ht="14.1" customHeight="1" x14ac:dyDescent="0.3">
      <c r="A22" s="32"/>
      <c r="B22" s="31"/>
      <c r="C22" s="524" t="s">
        <v>258</v>
      </c>
      <c r="D22" s="525"/>
      <c r="E22" s="253" t="s">
        <v>161</v>
      </c>
      <c r="F22" s="22">
        <v>127513</v>
      </c>
      <c r="G22" s="22">
        <v>138552</v>
      </c>
      <c r="H22" s="22">
        <v>0</v>
      </c>
      <c r="I22" s="22">
        <f t="shared" si="0"/>
        <v>138552</v>
      </c>
      <c r="J22" s="22">
        <v>151216</v>
      </c>
    </row>
    <row r="23" spans="1:10" ht="14.1" customHeight="1" x14ac:dyDescent="0.3">
      <c r="A23" s="32"/>
      <c r="B23" s="31"/>
      <c r="C23" s="524" t="s">
        <v>147</v>
      </c>
      <c r="D23" s="525"/>
      <c r="E23" s="253" t="s">
        <v>162</v>
      </c>
      <c r="F23" s="22">
        <v>30000</v>
      </c>
      <c r="G23" s="22">
        <v>0</v>
      </c>
      <c r="H23" s="22">
        <v>30000</v>
      </c>
      <c r="I23" s="22">
        <f t="shared" si="0"/>
        <v>30000</v>
      </c>
      <c r="J23" s="22">
        <v>30000</v>
      </c>
    </row>
    <row r="24" spans="1:10" ht="14.1" customHeight="1" x14ac:dyDescent="0.3">
      <c r="A24" s="32"/>
      <c r="B24" s="33" t="s">
        <v>64</v>
      </c>
      <c r="C24" s="33"/>
      <c r="D24" s="34"/>
      <c r="E24" s="53" t="s">
        <v>163</v>
      </c>
      <c r="F24" s="393">
        <f>SUM(F25:F28)</f>
        <v>213717.89</v>
      </c>
      <c r="G24" s="393">
        <f t="shared" ref="G24:H24" si="2">SUM(G25:G28)</f>
        <v>116392.95</v>
      </c>
      <c r="H24" s="393">
        <f t="shared" si="2"/>
        <v>116944.05</v>
      </c>
      <c r="I24" s="393">
        <f t="shared" si="0"/>
        <v>233337</v>
      </c>
      <c r="J24" s="393"/>
    </row>
    <row r="25" spans="1:10" ht="14.1" customHeight="1" x14ac:dyDescent="0.3">
      <c r="A25" s="32"/>
      <c r="B25" s="31"/>
      <c r="C25" s="133" t="s">
        <v>148</v>
      </c>
      <c r="D25" s="131"/>
      <c r="E25" s="53" t="s">
        <v>164</v>
      </c>
      <c r="F25" s="22">
        <v>181240.68</v>
      </c>
      <c r="G25" s="22">
        <v>99757.440000000002</v>
      </c>
      <c r="H25" s="22">
        <v>99760.56</v>
      </c>
      <c r="I25" s="14">
        <f t="shared" si="0"/>
        <v>199518</v>
      </c>
      <c r="J25" s="14">
        <v>217753</v>
      </c>
    </row>
    <row r="26" spans="1:10" ht="14.1" customHeight="1" x14ac:dyDescent="0.3">
      <c r="A26" s="32"/>
      <c r="B26" s="31"/>
      <c r="C26" s="133" t="s">
        <v>149</v>
      </c>
      <c r="D26" s="131"/>
      <c r="E26" s="53" t="s">
        <v>165</v>
      </c>
      <c r="F26" s="22">
        <v>9140.32</v>
      </c>
      <c r="G26" s="22">
        <v>3600</v>
      </c>
      <c r="H26" s="22">
        <v>3600</v>
      </c>
      <c r="I26" s="14">
        <f t="shared" si="0"/>
        <v>7200</v>
      </c>
      <c r="J26" s="14">
        <v>7200</v>
      </c>
    </row>
    <row r="27" spans="1:10" ht="14.1" customHeight="1" x14ac:dyDescent="0.3">
      <c r="A27" s="32"/>
      <c r="B27" s="31"/>
      <c r="C27" s="133" t="s">
        <v>150</v>
      </c>
      <c r="D27" s="131"/>
      <c r="E27" s="53" t="s">
        <v>169</v>
      </c>
      <c r="F27" s="22">
        <v>16162.5</v>
      </c>
      <c r="G27" s="22">
        <v>9465.15</v>
      </c>
      <c r="H27" s="22">
        <v>10012.85</v>
      </c>
      <c r="I27" s="14">
        <f t="shared" si="0"/>
        <v>19478</v>
      </c>
      <c r="J27" s="14">
        <v>31737</v>
      </c>
    </row>
    <row r="28" spans="1:10" ht="14.1" customHeight="1" x14ac:dyDescent="0.3">
      <c r="A28" s="32"/>
      <c r="B28" s="31"/>
      <c r="C28" s="133" t="s">
        <v>151</v>
      </c>
      <c r="D28" s="131"/>
      <c r="E28" s="53" t="s">
        <v>166</v>
      </c>
      <c r="F28" s="22">
        <v>7174.39</v>
      </c>
      <c r="G28" s="22">
        <v>3570.36</v>
      </c>
      <c r="H28" s="22">
        <v>3570.64</v>
      </c>
      <c r="I28" s="14">
        <f t="shared" si="0"/>
        <v>7141</v>
      </c>
      <c r="J28" s="14">
        <v>7199</v>
      </c>
    </row>
    <row r="29" spans="1:10" ht="14.1" customHeight="1" x14ac:dyDescent="0.3">
      <c r="A29" s="32"/>
      <c r="B29" s="132" t="s">
        <v>6</v>
      </c>
      <c r="C29" s="131"/>
      <c r="E29" s="53" t="s">
        <v>170</v>
      </c>
      <c r="F29" s="14"/>
      <c r="G29" s="14"/>
      <c r="H29" s="14"/>
      <c r="I29" s="14"/>
      <c r="J29" s="14"/>
    </row>
    <row r="30" spans="1:10" ht="14.1" customHeight="1" x14ac:dyDescent="0.3">
      <c r="A30" s="32"/>
      <c r="B30" s="33"/>
      <c r="C30" s="134" t="s">
        <v>6</v>
      </c>
      <c r="D30" s="131"/>
      <c r="E30" s="53" t="s">
        <v>166</v>
      </c>
      <c r="F30" s="392">
        <f>SUM(F31,F32)</f>
        <v>157513</v>
      </c>
      <c r="G30" s="392"/>
      <c r="H30" s="392"/>
      <c r="I30" s="392"/>
      <c r="J30" s="392"/>
    </row>
    <row r="31" spans="1:10" ht="14.1" customHeight="1" x14ac:dyDescent="0.3">
      <c r="A31" s="32"/>
      <c r="B31" s="33"/>
      <c r="C31" s="540" t="s">
        <v>267</v>
      </c>
      <c r="D31" s="537"/>
      <c r="E31" s="53"/>
      <c r="F31" s="22">
        <v>30000</v>
      </c>
      <c r="G31" s="22">
        <v>0</v>
      </c>
      <c r="H31" s="22">
        <v>30000</v>
      </c>
      <c r="I31" s="22">
        <f>SUM(G31:H31)</f>
        <v>30000</v>
      </c>
      <c r="J31" s="22">
        <v>30000</v>
      </c>
    </row>
    <row r="32" spans="1:10" ht="14.1" customHeight="1" x14ac:dyDescent="0.3">
      <c r="A32" s="32"/>
      <c r="B32" s="33"/>
      <c r="C32" s="269" t="s">
        <v>348</v>
      </c>
      <c r="D32" s="268"/>
      <c r="E32" s="53"/>
      <c r="F32" s="308">
        <v>127513</v>
      </c>
      <c r="G32" s="391">
        <v>0</v>
      </c>
      <c r="H32" s="391">
        <v>0</v>
      </c>
      <c r="I32" s="391">
        <v>0</v>
      </c>
      <c r="J32" s="391"/>
    </row>
    <row r="33" spans="1:10" ht="14.1" customHeight="1" x14ac:dyDescent="0.3">
      <c r="A33" s="32"/>
      <c r="B33" s="521" t="s">
        <v>92</v>
      </c>
      <c r="C33" s="521"/>
      <c r="D33" s="522"/>
      <c r="E33" s="89"/>
      <c r="F33" s="17">
        <f>SUM(F13,F14,F15,F24,F30)</f>
        <v>2624878</v>
      </c>
      <c r="G33" s="17">
        <f t="shared" ref="G33:I33" si="3">SUM(G13,G14,G15,G24,G31)</f>
        <v>1255756.95</v>
      </c>
      <c r="H33" s="17">
        <f t="shared" si="3"/>
        <v>1286308.05</v>
      </c>
      <c r="I33" s="17">
        <f t="shared" si="3"/>
        <v>2542065</v>
      </c>
      <c r="J33" s="17">
        <f>SUM(J13,J15,J16,J17,J18,J21,J22,J23,J25,J26,J27,J28,J31)</f>
        <v>2755913</v>
      </c>
    </row>
    <row r="34" spans="1:10" ht="14.1" customHeight="1" x14ac:dyDescent="0.3">
      <c r="A34" s="192"/>
      <c r="B34" s="56"/>
      <c r="C34" s="56"/>
      <c r="D34" s="56"/>
      <c r="E34" s="29"/>
      <c r="F34" s="202"/>
      <c r="G34" s="202"/>
      <c r="H34" s="202"/>
      <c r="I34" s="202"/>
      <c r="J34" s="202"/>
    </row>
    <row r="35" spans="1:10" ht="14.1" customHeight="1" x14ac:dyDescent="0.3">
      <c r="A35" s="33"/>
      <c r="B35" s="274"/>
      <c r="C35" s="274"/>
      <c r="D35" s="274"/>
      <c r="E35" s="281"/>
      <c r="F35" s="59"/>
      <c r="G35" s="59"/>
      <c r="H35" s="59"/>
      <c r="I35" s="59"/>
      <c r="J35" s="59"/>
    </row>
    <row r="36" spans="1:10" ht="14.1" customHeight="1" x14ac:dyDescent="0.3">
      <c r="A36" s="33"/>
      <c r="B36" s="274"/>
      <c r="C36" s="274"/>
      <c r="D36" s="274"/>
      <c r="E36" s="281"/>
      <c r="F36" s="59"/>
      <c r="G36" s="59"/>
      <c r="H36" s="59"/>
      <c r="I36" s="59"/>
    </row>
    <row r="37" spans="1:10" s="451" customFormat="1" ht="14.1" customHeight="1" x14ac:dyDescent="0.3">
      <c r="A37" s="33"/>
      <c r="B37" s="473"/>
      <c r="C37" s="473"/>
      <c r="D37" s="473"/>
      <c r="E37" s="472"/>
      <c r="F37" s="59"/>
      <c r="G37" s="59"/>
      <c r="H37" s="59"/>
      <c r="I37" s="59"/>
    </row>
    <row r="38" spans="1:10" s="451" customFormat="1" ht="14.1" customHeight="1" x14ac:dyDescent="0.3">
      <c r="A38" s="33"/>
      <c r="B38" s="473"/>
      <c r="C38" s="473"/>
      <c r="D38" s="473"/>
      <c r="E38" s="472"/>
      <c r="F38" s="59"/>
      <c r="G38" s="59"/>
      <c r="H38" s="59"/>
      <c r="I38" s="59"/>
    </row>
    <row r="39" spans="1:10" ht="14.1" customHeight="1" x14ac:dyDescent="0.3">
      <c r="A39" s="33"/>
      <c r="B39" s="274"/>
      <c r="C39" s="274"/>
      <c r="D39" s="274"/>
      <c r="E39" s="281"/>
      <c r="F39" s="59"/>
      <c r="G39" s="59"/>
      <c r="H39" s="59"/>
      <c r="I39" s="59"/>
      <c r="J39" s="59"/>
    </row>
    <row r="40" spans="1:10" ht="14.1" customHeight="1" x14ac:dyDescent="0.3">
      <c r="A40" s="33"/>
      <c r="B40" s="381"/>
      <c r="C40" s="381"/>
      <c r="D40" s="381"/>
      <c r="E40" s="384"/>
      <c r="F40" s="59"/>
      <c r="G40" s="59"/>
      <c r="H40" s="59"/>
      <c r="I40" s="59"/>
      <c r="J40" s="59"/>
    </row>
    <row r="41" spans="1:10" ht="14.1" customHeight="1" thickBot="1" x14ac:dyDescent="0.35">
      <c r="A41" s="40" t="s">
        <v>74</v>
      </c>
      <c r="B41" s="177"/>
      <c r="C41" s="177"/>
      <c r="D41" s="177"/>
      <c r="E41" s="179"/>
      <c r="F41" s="59"/>
      <c r="G41" s="59"/>
      <c r="H41" s="59"/>
      <c r="I41" s="59"/>
      <c r="J41" s="207" t="s">
        <v>246</v>
      </c>
    </row>
    <row r="42" spans="1:10" ht="14.1" customHeight="1" thickBot="1" x14ac:dyDescent="0.35">
      <c r="A42" s="25"/>
      <c r="B42" s="26"/>
      <c r="C42" s="26"/>
      <c r="D42" s="26"/>
      <c r="E42" s="27"/>
      <c r="F42" s="288"/>
      <c r="G42" s="545" t="s">
        <v>20</v>
      </c>
      <c r="H42" s="545"/>
      <c r="I42" s="545"/>
      <c r="J42" s="518" t="s">
        <v>25</v>
      </c>
    </row>
    <row r="43" spans="1:10" ht="14.1" customHeight="1" x14ac:dyDescent="0.3">
      <c r="A43" s="549" t="s">
        <v>1</v>
      </c>
      <c r="B43" s="550"/>
      <c r="C43" s="550"/>
      <c r="D43" s="546"/>
      <c r="E43" s="588" t="s">
        <v>17</v>
      </c>
      <c r="F43" s="289" t="s">
        <v>18</v>
      </c>
      <c r="G43" s="547" t="s">
        <v>19</v>
      </c>
      <c r="H43" s="547" t="s">
        <v>24</v>
      </c>
      <c r="I43" s="547" t="s">
        <v>23</v>
      </c>
      <c r="J43" s="519"/>
    </row>
    <row r="44" spans="1:10" ht="14.1" customHeight="1" thickBot="1" x14ac:dyDescent="0.35">
      <c r="A44" s="591"/>
      <c r="B44" s="592"/>
      <c r="C44" s="592"/>
      <c r="D44" s="593"/>
      <c r="E44" s="589"/>
      <c r="F44" s="301" t="s">
        <v>19</v>
      </c>
      <c r="G44" s="590"/>
      <c r="H44" s="590"/>
      <c r="I44" s="590"/>
      <c r="J44" s="301" t="s">
        <v>26</v>
      </c>
    </row>
    <row r="45" spans="1:10" ht="14.1" customHeight="1" x14ac:dyDescent="0.3">
      <c r="A45" s="594"/>
      <c r="B45" s="595"/>
      <c r="C45" s="595"/>
      <c r="D45" s="596"/>
      <c r="E45" s="299"/>
      <c r="F45" s="299"/>
      <c r="G45" s="299"/>
      <c r="H45" s="299"/>
      <c r="I45" s="299"/>
      <c r="J45" s="299"/>
    </row>
    <row r="46" spans="1:10" ht="14.1" customHeight="1" x14ac:dyDescent="0.3">
      <c r="A46" s="11" t="s">
        <v>7</v>
      </c>
      <c r="B46" s="13"/>
      <c r="C46" s="20"/>
      <c r="D46" s="45"/>
      <c r="E46" s="44"/>
      <c r="F46" s="14"/>
      <c r="G46" s="14"/>
      <c r="H46" s="14"/>
      <c r="I46" s="14"/>
      <c r="J46" s="14"/>
    </row>
    <row r="47" spans="1:10" ht="14.1" customHeight="1" x14ac:dyDescent="0.3">
      <c r="A47" s="11"/>
      <c r="B47" s="523" t="s">
        <v>8</v>
      </c>
      <c r="C47" s="524"/>
      <c r="D47" s="525"/>
      <c r="E47" s="53" t="s">
        <v>129</v>
      </c>
      <c r="F47" s="14"/>
      <c r="G47" s="14"/>
      <c r="H47" s="14"/>
      <c r="I47" s="14"/>
      <c r="J47" s="14"/>
    </row>
    <row r="48" spans="1:10" ht="14.1" customHeight="1" x14ac:dyDescent="0.3">
      <c r="A48" s="11"/>
      <c r="B48" s="133"/>
      <c r="C48" s="523" t="s">
        <v>8</v>
      </c>
      <c r="D48" s="525"/>
      <c r="E48" s="53" t="s">
        <v>122</v>
      </c>
      <c r="F48" s="14">
        <v>85155</v>
      </c>
      <c r="G48" s="14">
        <v>32470</v>
      </c>
      <c r="H48" s="14">
        <v>42530</v>
      </c>
      <c r="I48" s="14">
        <f>SUM(G48:H48)</f>
        <v>75000</v>
      </c>
      <c r="J48" s="14">
        <v>75000</v>
      </c>
    </row>
    <row r="49" spans="1:10" ht="14.1" customHeight="1" x14ac:dyDescent="0.3">
      <c r="A49" s="11"/>
      <c r="B49" s="523" t="s">
        <v>9</v>
      </c>
      <c r="C49" s="524"/>
      <c r="D49" s="525"/>
      <c r="E49" s="53" t="s">
        <v>130</v>
      </c>
      <c r="F49" s="14"/>
      <c r="G49" s="14"/>
      <c r="H49" s="14"/>
      <c r="I49" s="14"/>
      <c r="J49" s="14"/>
    </row>
    <row r="50" spans="1:10" ht="14.1" customHeight="1" x14ac:dyDescent="0.3">
      <c r="A50" s="11"/>
      <c r="B50" s="133"/>
      <c r="C50" s="523" t="s">
        <v>52</v>
      </c>
      <c r="D50" s="525"/>
      <c r="E50" s="53" t="s">
        <v>123</v>
      </c>
      <c r="F50" s="14">
        <v>57530</v>
      </c>
      <c r="G50" s="14">
        <v>12050</v>
      </c>
      <c r="H50" s="14">
        <v>72950</v>
      </c>
      <c r="I50" s="14">
        <f>SUM(G50:H50)</f>
        <v>85000</v>
      </c>
      <c r="J50" s="14">
        <v>85000</v>
      </c>
    </row>
    <row r="51" spans="1:10" ht="14.1" customHeight="1" x14ac:dyDescent="0.3">
      <c r="A51" s="11"/>
      <c r="B51" s="523" t="s">
        <v>10</v>
      </c>
      <c r="C51" s="524"/>
      <c r="D51" s="525"/>
      <c r="E51" s="53" t="s">
        <v>131</v>
      </c>
      <c r="F51" s="14"/>
      <c r="G51" s="14"/>
      <c r="H51" s="14"/>
      <c r="I51" s="14"/>
      <c r="J51" s="14"/>
    </row>
    <row r="52" spans="1:10" ht="14.1" customHeight="1" x14ac:dyDescent="0.3">
      <c r="A52" s="11"/>
      <c r="B52" s="133"/>
      <c r="C52" s="523" t="s">
        <v>35</v>
      </c>
      <c r="D52" s="525"/>
      <c r="E52" s="53" t="s">
        <v>124</v>
      </c>
      <c r="F52" s="14">
        <v>22296.75</v>
      </c>
      <c r="G52" s="14">
        <v>3029.3</v>
      </c>
      <c r="H52" s="14">
        <v>31970</v>
      </c>
      <c r="I52" s="14">
        <f>SUM(G52:H52)</f>
        <v>34999.300000000003</v>
      </c>
      <c r="J52" s="14">
        <v>35000</v>
      </c>
    </row>
    <row r="53" spans="1:10" ht="14.1" customHeight="1" x14ac:dyDescent="0.3">
      <c r="A53" s="11"/>
      <c r="B53" s="523" t="s">
        <v>77</v>
      </c>
      <c r="C53" s="524"/>
      <c r="D53" s="525"/>
      <c r="E53" s="53" t="s">
        <v>133</v>
      </c>
      <c r="F53" s="14"/>
      <c r="G53" s="14"/>
      <c r="H53" s="14"/>
      <c r="I53" s="14"/>
      <c r="J53" s="14"/>
    </row>
    <row r="54" spans="1:10" ht="14.1" customHeight="1" x14ac:dyDescent="0.3">
      <c r="A54" s="11"/>
      <c r="B54" s="133"/>
      <c r="C54" s="523" t="s">
        <v>104</v>
      </c>
      <c r="D54" s="525"/>
      <c r="E54" s="53" t="s">
        <v>127</v>
      </c>
      <c r="F54" s="22">
        <v>23200</v>
      </c>
      <c r="G54" s="22">
        <v>7750</v>
      </c>
      <c r="H54" s="22">
        <v>22250</v>
      </c>
      <c r="I54" s="22">
        <f t="shared" ref="I54:I59" si="4">SUM(G54:H54)</f>
        <v>30000</v>
      </c>
      <c r="J54" s="22">
        <v>30000</v>
      </c>
    </row>
    <row r="55" spans="1:10" ht="14.1" customHeight="1" x14ac:dyDescent="0.3">
      <c r="A55" s="11"/>
      <c r="B55" s="310"/>
      <c r="C55" s="310" t="s">
        <v>365</v>
      </c>
      <c r="D55" s="312"/>
      <c r="E55" s="53"/>
      <c r="F55" s="22"/>
      <c r="G55" s="22">
        <v>0</v>
      </c>
      <c r="H55" s="22">
        <v>25000</v>
      </c>
      <c r="I55" s="22">
        <f t="shared" si="4"/>
        <v>25000</v>
      </c>
      <c r="J55" s="22">
        <v>25000</v>
      </c>
    </row>
    <row r="56" spans="1:10" s="1" customFormat="1" ht="14.1" customHeight="1" x14ac:dyDescent="0.3">
      <c r="A56" s="11"/>
      <c r="B56" s="523" t="s">
        <v>13</v>
      </c>
      <c r="C56" s="523"/>
      <c r="D56" s="537"/>
      <c r="E56" s="229" t="s">
        <v>175</v>
      </c>
      <c r="F56" s="393">
        <f>SUM(F57:F59)</f>
        <v>436374.93</v>
      </c>
      <c r="G56" s="393">
        <f>SUM(G57:G59)</f>
        <v>236946.9</v>
      </c>
      <c r="H56" s="393">
        <f>SUM(H57:H59)</f>
        <v>713053</v>
      </c>
      <c r="I56" s="393">
        <f t="shared" si="4"/>
        <v>949999.9</v>
      </c>
      <c r="J56" s="393">
        <f>SUM(J57:J59)</f>
        <v>950000</v>
      </c>
    </row>
    <row r="57" spans="1:10" ht="14.1" customHeight="1" x14ac:dyDescent="0.3">
      <c r="A57" s="11"/>
      <c r="B57" s="133"/>
      <c r="C57" s="555" t="s">
        <v>214</v>
      </c>
      <c r="D57" s="539"/>
      <c r="E57" s="53" t="s">
        <v>204</v>
      </c>
      <c r="F57" s="22">
        <v>263631.93</v>
      </c>
      <c r="G57" s="22">
        <v>64278.9</v>
      </c>
      <c r="H57" s="22">
        <v>185721</v>
      </c>
      <c r="I57" s="22">
        <f t="shared" si="4"/>
        <v>249999.9</v>
      </c>
      <c r="J57" s="22">
        <v>250000</v>
      </c>
    </row>
    <row r="58" spans="1:10" ht="14.1" customHeight="1" x14ac:dyDescent="0.3">
      <c r="A58" s="11"/>
      <c r="B58" s="133"/>
      <c r="C58" s="599" t="s">
        <v>213</v>
      </c>
      <c r="D58" s="600"/>
      <c r="E58" s="53" t="s">
        <v>457</v>
      </c>
      <c r="F58" s="22">
        <v>99388</v>
      </c>
      <c r="G58" s="22">
        <v>0</v>
      </c>
      <c r="H58" s="22">
        <v>450000</v>
      </c>
      <c r="I58" s="22">
        <f t="shared" si="4"/>
        <v>450000</v>
      </c>
      <c r="J58" s="22">
        <v>450000</v>
      </c>
    </row>
    <row r="59" spans="1:10" ht="14.1" customHeight="1" x14ac:dyDescent="0.3">
      <c r="A59" s="11"/>
      <c r="B59" s="169"/>
      <c r="C59" s="171" t="s">
        <v>109</v>
      </c>
      <c r="D59" s="168"/>
      <c r="E59" s="53" t="s">
        <v>177</v>
      </c>
      <c r="F59" s="22">
        <v>73355</v>
      </c>
      <c r="G59" s="22">
        <v>172668</v>
      </c>
      <c r="H59" s="22">
        <v>77332</v>
      </c>
      <c r="I59" s="22">
        <f t="shared" si="4"/>
        <v>250000</v>
      </c>
      <c r="J59" s="22">
        <v>250000</v>
      </c>
    </row>
    <row r="60" spans="1:10" ht="14.1" customHeight="1" x14ac:dyDescent="0.3">
      <c r="A60" s="39"/>
      <c r="B60" s="521" t="s">
        <v>93</v>
      </c>
      <c r="C60" s="521"/>
      <c r="D60" s="522"/>
      <c r="E60" s="89"/>
      <c r="F60" s="17">
        <f>SUM(F48,F50,F52,F54,F56)</f>
        <v>624556.67999999993</v>
      </c>
      <c r="G60" s="17">
        <f>SUM(G48,G50,G52,G54,G56)</f>
        <v>292246.2</v>
      </c>
      <c r="H60" s="17">
        <f>SUM(H48,H50,H52,H54,H56,H55)</f>
        <v>907753</v>
      </c>
      <c r="I60" s="17">
        <f>SUM(I48,I50,I52,I54,I56,I55)</f>
        <v>1199999.2</v>
      </c>
      <c r="J60" s="17">
        <f>SUM(J48,J50,J52,J54,J55,J57,J58,J59)</f>
        <v>1200000</v>
      </c>
    </row>
    <row r="61" spans="1:10" ht="14.1" customHeight="1" x14ac:dyDescent="0.3">
      <c r="A61" s="554" t="s">
        <v>15</v>
      </c>
      <c r="B61" s="521"/>
      <c r="C61" s="521"/>
      <c r="D61" s="522"/>
      <c r="E61" s="89"/>
      <c r="F61" s="17"/>
      <c r="G61" s="17"/>
      <c r="H61" s="17"/>
      <c r="I61" s="17"/>
      <c r="J61" s="17"/>
    </row>
    <row r="62" spans="1:10" ht="14.1" customHeight="1" x14ac:dyDescent="0.3">
      <c r="A62" s="39"/>
      <c r="B62" s="524" t="s">
        <v>90</v>
      </c>
      <c r="C62" s="524"/>
      <c r="D62" s="525"/>
      <c r="E62" s="53" t="s">
        <v>189</v>
      </c>
      <c r="F62" s="54"/>
      <c r="G62" s="54"/>
      <c r="H62" s="54"/>
      <c r="I62" s="54"/>
      <c r="J62" s="54"/>
    </row>
    <row r="63" spans="1:10" ht="14.1" customHeight="1" x14ac:dyDescent="0.3">
      <c r="A63" s="39"/>
      <c r="B63" s="130"/>
      <c r="C63" s="538" t="s">
        <v>116</v>
      </c>
      <c r="D63" s="539"/>
      <c r="E63" s="53" t="s">
        <v>191</v>
      </c>
      <c r="F63" s="54"/>
      <c r="G63" s="54"/>
      <c r="H63" s="54"/>
      <c r="I63" s="54"/>
      <c r="J63" s="54"/>
    </row>
    <row r="64" spans="1:10" ht="14.1" customHeight="1" x14ac:dyDescent="0.3">
      <c r="A64" s="39"/>
      <c r="B64" s="167"/>
      <c r="D64" s="143" t="s">
        <v>530</v>
      </c>
      <c r="E64" s="53" t="s">
        <v>331</v>
      </c>
      <c r="F64" s="54">
        <v>0</v>
      </c>
      <c r="G64" s="54">
        <v>0</v>
      </c>
      <c r="H64" s="54">
        <v>0</v>
      </c>
      <c r="I64" s="54">
        <v>0</v>
      </c>
      <c r="J64" s="54">
        <v>250000</v>
      </c>
    </row>
    <row r="65" spans="1:10" ht="14.1" customHeight="1" x14ac:dyDescent="0.3">
      <c r="A65" s="39"/>
      <c r="B65" s="167"/>
      <c r="C65" t="s">
        <v>528</v>
      </c>
      <c r="D65" s="143"/>
      <c r="E65" s="53" t="s">
        <v>241</v>
      </c>
      <c r="F65" s="122"/>
      <c r="G65" s="122"/>
      <c r="H65" s="122"/>
      <c r="I65" s="122"/>
      <c r="J65" s="54"/>
    </row>
    <row r="66" spans="1:10" ht="14.1" customHeight="1" x14ac:dyDescent="0.3">
      <c r="A66" s="39"/>
      <c r="B66" s="167"/>
      <c r="C66"/>
      <c r="D66" s="143" t="s">
        <v>334</v>
      </c>
      <c r="E66" s="53" t="s">
        <v>300</v>
      </c>
      <c r="F66" s="54">
        <v>14800</v>
      </c>
      <c r="G66" s="54">
        <v>0</v>
      </c>
      <c r="H66" s="54">
        <v>0</v>
      </c>
      <c r="I66" s="54">
        <v>0</v>
      </c>
      <c r="J66" s="54">
        <v>0</v>
      </c>
    </row>
    <row r="67" spans="1:10" ht="14.1" customHeight="1" x14ac:dyDescent="0.3">
      <c r="A67" s="39"/>
      <c r="B67" s="167"/>
      <c r="D67" s="143" t="s">
        <v>242</v>
      </c>
      <c r="E67" s="53" t="s">
        <v>301</v>
      </c>
      <c r="F67" s="54">
        <v>34950</v>
      </c>
      <c r="G67" s="54">
        <v>0</v>
      </c>
      <c r="H67" s="54">
        <v>0</v>
      </c>
      <c r="I67" s="54">
        <v>0</v>
      </c>
      <c r="J67" s="54">
        <v>0</v>
      </c>
    </row>
    <row r="68" spans="1:10" s="451" customFormat="1" ht="14.1" customHeight="1" x14ac:dyDescent="0.3">
      <c r="A68" s="39"/>
      <c r="B68" s="457"/>
      <c r="D68" s="455" t="s">
        <v>529</v>
      </c>
      <c r="E68" s="452" t="s">
        <v>300</v>
      </c>
      <c r="F68" s="54"/>
      <c r="G68" s="54">
        <v>0</v>
      </c>
      <c r="H68" s="54">
        <v>0</v>
      </c>
      <c r="I68" s="54">
        <v>0</v>
      </c>
      <c r="J68" s="54">
        <v>75000</v>
      </c>
    </row>
    <row r="69" spans="1:10" ht="14.1" customHeight="1" x14ac:dyDescent="0.3">
      <c r="A69" s="39"/>
      <c r="B69" s="521" t="s">
        <v>94</v>
      </c>
      <c r="C69" s="521"/>
      <c r="D69" s="522"/>
      <c r="E69" s="89"/>
      <c r="F69" s="38">
        <f>SUM(F63:F67)</f>
        <v>49750</v>
      </c>
      <c r="G69" s="38">
        <f>SUM(G64:G67)</f>
        <v>0</v>
      </c>
      <c r="H69" s="38">
        <f>SUM(H64:H68)</f>
        <v>0</v>
      </c>
      <c r="I69" s="38">
        <f>SUM(G69:H69)</f>
        <v>0</v>
      </c>
      <c r="J69" s="38">
        <f>SUM(J63:J68)</f>
        <v>325000</v>
      </c>
    </row>
    <row r="70" spans="1:10" ht="14.1" customHeight="1" x14ac:dyDescent="0.3">
      <c r="A70" s="39"/>
      <c r="B70" s="81"/>
      <c r="C70" s="81"/>
      <c r="D70" s="82"/>
      <c r="E70" s="89"/>
      <c r="F70" s="38"/>
      <c r="G70" s="38"/>
      <c r="H70" s="38"/>
      <c r="I70" s="38"/>
      <c r="J70" s="38"/>
    </row>
    <row r="71" spans="1:10" ht="14.1" customHeight="1" thickBot="1" x14ac:dyDescent="0.35">
      <c r="A71" s="534" t="s">
        <v>16</v>
      </c>
      <c r="B71" s="535"/>
      <c r="C71" s="535"/>
      <c r="D71" s="536"/>
      <c r="E71" s="30"/>
      <c r="F71" s="157">
        <f>SUM(F33,F60,F69)</f>
        <v>3299184.6799999997</v>
      </c>
      <c r="G71" s="157">
        <f>SUM(G33,G60,G69)</f>
        <v>1548003.15</v>
      </c>
      <c r="H71" s="157">
        <f>SUM(H33,H60,H69)</f>
        <v>2194061.0499999998</v>
      </c>
      <c r="I71" s="157">
        <f>SUM(I33,I60,I69)</f>
        <v>3742064.2</v>
      </c>
      <c r="J71" s="157">
        <f>SUM(J33,J60,J69)</f>
        <v>4280913</v>
      </c>
    </row>
    <row r="72" spans="1:10" ht="14.1" customHeight="1" thickTop="1" x14ac:dyDescent="0.3">
      <c r="A72" s="81"/>
      <c r="B72" s="81"/>
      <c r="C72" s="81"/>
      <c r="D72" s="81"/>
      <c r="E72" s="88"/>
      <c r="F72" s="57"/>
      <c r="G72" s="57"/>
      <c r="H72" s="57"/>
      <c r="I72" s="57"/>
      <c r="J72" s="57"/>
    </row>
    <row r="73" spans="1:10" s="352" customFormat="1" ht="14.1" customHeight="1" x14ac:dyDescent="0.3">
      <c r="A73" s="352" t="s">
        <v>28</v>
      </c>
      <c r="E73" s="353" t="s">
        <v>30</v>
      </c>
      <c r="F73" s="354"/>
      <c r="G73" s="354"/>
      <c r="H73" s="354" t="s">
        <v>31</v>
      </c>
      <c r="I73" s="354"/>
      <c r="J73" s="354"/>
    </row>
    <row r="74" spans="1:10" s="352" customFormat="1" ht="14.1" customHeight="1" x14ac:dyDescent="0.3">
      <c r="A74" s="31" t="s">
        <v>28</v>
      </c>
      <c r="B74" s="31"/>
      <c r="C74" s="31"/>
      <c r="D74" s="31"/>
      <c r="E74" s="24" t="s">
        <v>30</v>
      </c>
      <c r="F74" s="49"/>
      <c r="G74" s="49"/>
      <c r="H74" s="41" t="s">
        <v>31</v>
      </c>
      <c r="I74" s="49"/>
      <c r="J74" s="49"/>
    </row>
    <row r="75" spans="1:10" s="352" customFormat="1" ht="14.1" customHeight="1" x14ac:dyDescent="0.3">
      <c r="A75" s="31"/>
      <c r="B75" s="31"/>
      <c r="C75" s="31"/>
      <c r="D75" s="31"/>
      <c r="E75" s="421"/>
      <c r="F75" s="49"/>
      <c r="G75" s="49"/>
      <c r="H75" s="49"/>
      <c r="I75" s="49"/>
      <c r="J75" s="49"/>
    </row>
    <row r="76" spans="1:10" s="352" customFormat="1" ht="14.1" customHeight="1" x14ac:dyDescent="0.3">
      <c r="A76" s="31"/>
      <c r="B76" s="386"/>
      <c r="C76" s="386" t="s">
        <v>486</v>
      </c>
      <c r="D76" s="386"/>
      <c r="E76" s="386"/>
      <c r="F76" s="471" t="s">
        <v>32</v>
      </c>
      <c r="G76" s="386"/>
      <c r="H76" s="387"/>
      <c r="I76" s="386" t="s">
        <v>33</v>
      </c>
      <c r="J76" s="387"/>
    </row>
    <row r="77" spans="1:10" s="352" customFormat="1" ht="14.1" customHeight="1" x14ac:dyDescent="0.3">
      <c r="A77" s="31"/>
      <c r="B77" s="31"/>
      <c r="C77" s="228" t="s">
        <v>29</v>
      </c>
      <c r="D77" s="31"/>
      <c r="E77" s="421"/>
      <c r="F77" s="228" t="s">
        <v>281</v>
      </c>
      <c r="G77" s="31"/>
      <c r="H77" s="49"/>
      <c r="I77" s="228" t="s">
        <v>342</v>
      </c>
      <c r="J77" s="49"/>
    </row>
  </sheetData>
  <mergeCells count="50">
    <mergeCell ref="C17:D17"/>
    <mergeCell ref="A11:D11"/>
    <mergeCell ref="B12:D12"/>
    <mergeCell ref="C13:D13"/>
    <mergeCell ref="B14:D14"/>
    <mergeCell ref="C15:D15"/>
    <mergeCell ref="C57:D57"/>
    <mergeCell ref="C58:D58"/>
    <mergeCell ref="A4:J4"/>
    <mergeCell ref="G7:I7"/>
    <mergeCell ref="J7:J8"/>
    <mergeCell ref="E8:E9"/>
    <mergeCell ref="I8:I9"/>
    <mergeCell ref="A5:J5"/>
    <mergeCell ref="A8:D9"/>
    <mergeCell ref="G8:G9"/>
    <mergeCell ref="H8:H9"/>
    <mergeCell ref="A43:D44"/>
    <mergeCell ref="G43:G44"/>
    <mergeCell ref="H43:H44"/>
    <mergeCell ref="A10:D10"/>
    <mergeCell ref="C16:D16"/>
    <mergeCell ref="C18:D18"/>
    <mergeCell ref="C19:D19"/>
    <mergeCell ref="C20:D20"/>
    <mergeCell ref="C21:D21"/>
    <mergeCell ref="C22:D22"/>
    <mergeCell ref="C63:D63"/>
    <mergeCell ref="A71:D71"/>
    <mergeCell ref="B69:D69"/>
    <mergeCell ref="A45:D45"/>
    <mergeCell ref="B47:D47"/>
    <mergeCell ref="B49:D49"/>
    <mergeCell ref="B51:D51"/>
    <mergeCell ref="B53:D53"/>
    <mergeCell ref="B56:D56"/>
    <mergeCell ref="B60:D60"/>
    <mergeCell ref="A61:D61"/>
    <mergeCell ref="B62:D62"/>
    <mergeCell ref="C48:D48"/>
    <mergeCell ref="C50:D50"/>
    <mergeCell ref="C52:D52"/>
    <mergeCell ref="C54:D54"/>
    <mergeCell ref="G42:I42"/>
    <mergeCell ref="J42:J43"/>
    <mergeCell ref="E43:E44"/>
    <mergeCell ref="I43:I44"/>
    <mergeCell ref="C23:D23"/>
    <mergeCell ref="C31:D31"/>
    <mergeCell ref="B33:D33"/>
  </mergeCells>
  <pageMargins left="2.08" right="0.39370078740157483" top="0.56999999999999995" bottom="0.23622047244094491" header="0" footer="0"/>
  <pageSetup paperSize="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9"/>
  <dimension ref="A1:J45"/>
  <sheetViews>
    <sheetView workbookViewId="0">
      <selection activeCell="O22" sqref="O22"/>
    </sheetView>
  </sheetViews>
  <sheetFormatPr defaultColWidth="9.109375" defaultRowHeight="14.1" customHeight="1" x14ac:dyDescent="0.3"/>
  <cols>
    <col min="1" max="1" width="3.88671875" style="40" customWidth="1"/>
    <col min="2" max="2" width="2.5546875" style="40" customWidth="1"/>
    <col min="3" max="3" width="2.44140625" style="40" customWidth="1"/>
    <col min="4" max="4" width="42.5546875" style="40" customWidth="1"/>
    <col min="5" max="7" width="15.5546875" style="40" customWidth="1"/>
    <col min="8" max="8" width="15.6640625" style="40" customWidth="1"/>
    <col min="9" max="9" width="16.109375" style="40" customWidth="1"/>
    <col min="10" max="10" width="15.5546875" style="40" customWidth="1"/>
    <col min="11" max="16384" width="9.109375" style="40"/>
  </cols>
  <sheetData>
    <row r="1" spans="1:10" s="31" customFormat="1" ht="14.1" customHeight="1" x14ac:dyDescent="0.3">
      <c r="B1" s="31" t="s">
        <v>0</v>
      </c>
      <c r="E1" s="421"/>
      <c r="F1" s="49"/>
      <c r="G1" s="49"/>
      <c r="H1" s="49"/>
      <c r="I1" s="49"/>
      <c r="J1" s="49" t="s">
        <v>27</v>
      </c>
    </row>
    <row r="2" spans="1:10" s="31" customFormat="1" ht="14.1" customHeight="1" x14ac:dyDescent="0.3">
      <c r="A2" s="558" t="s">
        <v>471</v>
      </c>
      <c r="B2" s="558"/>
      <c r="C2" s="558"/>
      <c r="D2" s="558"/>
      <c r="E2" s="558"/>
      <c r="F2" s="558"/>
      <c r="G2" s="558"/>
      <c r="H2" s="558"/>
      <c r="I2" s="558"/>
      <c r="J2" s="558"/>
    </row>
    <row r="3" spans="1:10" s="352" customFormat="1" ht="12.75" customHeight="1" x14ac:dyDescent="0.3">
      <c r="A3" s="544" t="s">
        <v>472</v>
      </c>
      <c r="B3" s="544"/>
      <c r="C3" s="544"/>
      <c r="D3" s="544"/>
      <c r="E3" s="544"/>
      <c r="F3" s="544"/>
      <c r="G3" s="544"/>
      <c r="H3" s="544"/>
      <c r="I3" s="544"/>
      <c r="J3" s="544"/>
    </row>
    <row r="4" spans="1:10" ht="13.2" customHeight="1" thickBot="1" x14ac:dyDescent="0.35">
      <c r="A4" s="399" t="s">
        <v>343</v>
      </c>
      <c r="B4" s="388"/>
      <c r="C4" s="388"/>
      <c r="D4" s="388"/>
    </row>
    <row r="5" spans="1:10" ht="12.75" customHeight="1" thickBot="1" x14ac:dyDescent="0.35">
      <c r="A5" s="25"/>
      <c r="B5" s="26"/>
      <c r="C5" s="26"/>
      <c r="D5" s="26"/>
      <c r="E5" s="27"/>
      <c r="F5" s="288"/>
      <c r="G5" s="545" t="s">
        <v>20</v>
      </c>
      <c r="H5" s="545"/>
      <c r="I5" s="545"/>
      <c r="J5" s="518" t="s">
        <v>25</v>
      </c>
    </row>
    <row r="6" spans="1:10" ht="12.75" customHeight="1" x14ac:dyDescent="0.3">
      <c r="A6" s="549" t="s">
        <v>1</v>
      </c>
      <c r="B6" s="550"/>
      <c r="C6" s="550"/>
      <c r="D6" s="546"/>
      <c r="E6" s="588" t="s">
        <v>17</v>
      </c>
      <c r="F6" s="289" t="s">
        <v>18</v>
      </c>
      <c r="G6" s="547" t="s">
        <v>19</v>
      </c>
      <c r="H6" s="547" t="s">
        <v>24</v>
      </c>
      <c r="I6" s="547" t="s">
        <v>23</v>
      </c>
      <c r="J6" s="519"/>
    </row>
    <row r="7" spans="1:10" ht="12.75" customHeight="1" thickBot="1" x14ac:dyDescent="0.35">
      <c r="A7" s="591"/>
      <c r="B7" s="592"/>
      <c r="C7" s="592"/>
      <c r="D7" s="593"/>
      <c r="E7" s="589"/>
      <c r="F7" s="301" t="s">
        <v>19</v>
      </c>
      <c r="G7" s="590"/>
      <c r="H7" s="590"/>
      <c r="I7" s="590"/>
      <c r="J7" s="301" t="s">
        <v>26</v>
      </c>
    </row>
    <row r="8" spans="1:10" ht="12.75" customHeight="1" x14ac:dyDescent="0.3">
      <c r="A8" s="554" t="s">
        <v>66</v>
      </c>
      <c r="B8" s="521"/>
      <c r="C8" s="521"/>
      <c r="D8" s="522"/>
      <c r="E8" s="300"/>
      <c r="F8" s="14"/>
      <c r="G8" s="14"/>
      <c r="H8" s="14"/>
      <c r="I8" s="14"/>
      <c r="J8" s="14"/>
    </row>
    <row r="9" spans="1:10" ht="12.75" customHeight="1" x14ac:dyDescent="0.3">
      <c r="A9" s="32"/>
      <c r="B9" s="137" t="s">
        <v>2</v>
      </c>
      <c r="C9" s="137"/>
      <c r="D9" s="141"/>
      <c r="E9" s="53" t="s">
        <v>167</v>
      </c>
      <c r="F9" s="14"/>
      <c r="G9" s="14"/>
      <c r="H9" s="14"/>
      <c r="I9" s="14"/>
      <c r="J9" s="14"/>
    </row>
    <row r="10" spans="1:10" ht="12.75" customHeight="1" x14ac:dyDescent="0.3">
      <c r="A10" s="32"/>
      <c r="B10" s="33"/>
      <c r="C10" s="137" t="s">
        <v>3</v>
      </c>
      <c r="D10" s="141"/>
      <c r="E10" s="142" t="s">
        <v>82</v>
      </c>
      <c r="F10" s="22">
        <v>1553213</v>
      </c>
      <c r="G10" s="22">
        <v>782108.5</v>
      </c>
      <c r="H10" s="22">
        <v>891123.5</v>
      </c>
      <c r="I10" s="22">
        <f t="shared" ref="I10:I23" si="0">SUM(G10:H10)</f>
        <v>1673232</v>
      </c>
      <c r="J10" s="22">
        <v>1747512</v>
      </c>
    </row>
    <row r="11" spans="1:10" ht="12.75" customHeight="1" x14ac:dyDescent="0.3">
      <c r="A11" s="32"/>
      <c r="B11" s="137" t="s">
        <v>4</v>
      </c>
      <c r="C11" s="137"/>
      <c r="D11" s="141"/>
      <c r="E11" s="53" t="s">
        <v>168</v>
      </c>
      <c r="F11" s="393">
        <f>SUM(F13:F18)</f>
        <v>473396.57</v>
      </c>
      <c r="G11" s="393">
        <f>SUM(G13:G18)</f>
        <v>207199</v>
      </c>
      <c r="H11" s="393">
        <f>SUM(H13:H18)</f>
        <v>231673</v>
      </c>
      <c r="I11" s="393">
        <f t="shared" si="0"/>
        <v>438872</v>
      </c>
      <c r="J11" s="393"/>
    </row>
    <row r="12" spans="1:10" ht="12.75" customHeight="1" x14ac:dyDescent="0.3">
      <c r="A12" s="32"/>
      <c r="B12" s="31"/>
      <c r="C12" s="240" t="s">
        <v>5</v>
      </c>
      <c r="D12" s="241"/>
      <c r="E12" s="244" t="s">
        <v>83</v>
      </c>
      <c r="F12" s="22">
        <v>376000</v>
      </c>
      <c r="G12" s="22">
        <v>179000</v>
      </c>
      <c r="H12" s="22">
        <v>205000</v>
      </c>
      <c r="I12" s="22">
        <f t="shared" si="0"/>
        <v>384000</v>
      </c>
      <c r="J12" s="22">
        <v>384000</v>
      </c>
    </row>
    <row r="13" spans="1:10" ht="12.75" customHeight="1" x14ac:dyDescent="0.3">
      <c r="A13" s="32"/>
      <c r="B13" s="31"/>
      <c r="C13" s="240" t="s">
        <v>139</v>
      </c>
      <c r="D13" s="241"/>
      <c r="E13" s="244" t="s">
        <v>154</v>
      </c>
      <c r="F13" s="22">
        <v>75000</v>
      </c>
      <c r="G13" s="22">
        <v>76000</v>
      </c>
      <c r="H13" s="22">
        <v>4000</v>
      </c>
      <c r="I13" s="22">
        <f t="shared" si="0"/>
        <v>80000</v>
      </c>
      <c r="J13" s="22">
        <v>96000</v>
      </c>
    </row>
    <row r="14" spans="1:10" ht="12.75" customHeight="1" x14ac:dyDescent="0.3">
      <c r="A14" s="32"/>
      <c r="B14" s="31"/>
      <c r="C14" s="413" t="s">
        <v>473</v>
      </c>
      <c r="D14" s="414"/>
      <c r="E14" s="422"/>
      <c r="F14" s="22">
        <v>20000</v>
      </c>
      <c r="G14" s="22">
        <v>0</v>
      </c>
      <c r="H14" s="22">
        <v>0</v>
      </c>
      <c r="I14" s="22">
        <f t="shared" si="0"/>
        <v>0</v>
      </c>
      <c r="J14" s="22"/>
    </row>
    <row r="15" spans="1:10" ht="12.75" customHeight="1" x14ac:dyDescent="0.3">
      <c r="A15" s="32"/>
      <c r="B15" s="31"/>
      <c r="C15" s="240" t="s">
        <v>146</v>
      </c>
      <c r="D15" s="241"/>
      <c r="E15" s="244" t="s">
        <v>159</v>
      </c>
      <c r="F15" s="22">
        <v>39292.57</v>
      </c>
      <c r="G15" s="22">
        <v>0</v>
      </c>
      <c r="H15" s="22">
        <v>0</v>
      </c>
      <c r="I15" s="22">
        <f t="shared" si="0"/>
        <v>0</v>
      </c>
      <c r="J15" s="22">
        <v>5000</v>
      </c>
    </row>
    <row r="16" spans="1:10" ht="12.75" customHeight="1" x14ac:dyDescent="0.3">
      <c r="A16" s="32"/>
      <c r="B16" s="31"/>
      <c r="C16" s="240" t="s">
        <v>145</v>
      </c>
      <c r="D16" s="241"/>
      <c r="E16" s="244" t="s">
        <v>161</v>
      </c>
      <c r="F16" s="22">
        <v>133857</v>
      </c>
      <c r="G16" s="22">
        <v>0</v>
      </c>
      <c r="H16" s="22">
        <v>139436</v>
      </c>
      <c r="I16" s="22">
        <f t="shared" si="0"/>
        <v>139436</v>
      </c>
      <c r="J16" s="22">
        <v>145626</v>
      </c>
    </row>
    <row r="17" spans="1:10" ht="12.75" customHeight="1" x14ac:dyDescent="0.3">
      <c r="A17" s="32"/>
      <c r="B17" s="31"/>
      <c r="C17" s="240" t="s">
        <v>258</v>
      </c>
      <c r="D17" s="241"/>
      <c r="E17" s="244" t="s">
        <v>161</v>
      </c>
      <c r="F17" s="22">
        <v>125247</v>
      </c>
      <c r="G17" s="22">
        <v>131199</v>
      </c>
      <c r="H17" s="22">
        <v>8237</v>
      </c>
      <c r="I17" s="22">
        <f t="shared" si="0"/>
        <v>139436</v>
      </c>
      <c r="J17" s="22">
        <v>145626</v>
      </c>
    </row>
    <row r="18" spans="1:10" ht="12.75" customHeight="1" x14ac:dyDescent="0.3">
      <c r="A18" s="32"/>
      <c r="B18" s="31"/>
      <c r="C18" s="240" t="s">
        <v>147</v>
      </c>
      <c r="D18" s="241"/>
      <c r="E18" s="244" t="s">
        <v>162</v>
      </c>
      <c r="F18" s="22">
        <v>80000</v>
      </c>
      <c r="G18" s="22">
        <v>0</v>
      </c>
      <c r="H18" s="22">
        <v>80000</v>
      </c>
      <c r="I18" s="22">
        <f t="shared" si="0"/>
        <v>80000</v>
      </c>
      <c r="J18" s="22">
        <v>80000</v>
      </c>
    </row>
    <row r="19" spans="1:10" ht="12.75" customHeight="1" x14ac:dyDescent="0.3">
      <c r="A19" s="32"/>
      <c r="B19" s="33" t="s">
        <v>64</v>
      </c>
      <c r="C19" s="33"/>
      <c r="D19" s="34"/>
      <c r="E19" s="53" t="s">
        <v>163</v>
      </c>
      <c r="F19" s="393">
        <f>SUM(F20:F23)</f>
        <v>241978.43</v>
      </c>
      <c r="G19" s="393">
        <f t="shared" ref="G19:H19" si="1">SUM(G20:G23)</f>
        <v>122109.31</v>
      </c>
      <c r="H19" s="393">
        <f t="shared" si="1"/>
        <v>137714.69</v>
      </c>
      <c r="I19" s="393">
        <f t="shared" si="0"/>
        <v>259824</v>
      </c>
      <c r="J19" s="393"/>
    </row>
    <row r="20" spans="1:10" ht="12.75" customHeight="1" x14ac:dyDescent="0.3">
      <c r="A20" s="32"/>
      <c r="B20" s="31"/>
      <c r="C20" s="133" t="s">
        <v>148</v>
      </c>
      <c r="D20" s="131"/>
      <c r="E20" s="53" t="s">
        <v>164</v>
      </c>
      <c r="F20" s="22">
        <v>186385.56</v>
      </c>
      <c r="G20" s="22">
        <v>93655.24</v>
      </c>
      <c r="H20" s="22">
        <v>107138.76</v>
      </c>
      <c r="I20" s="14">
        <f t="shared" si="0"/>
        <v>200794</v>
      </c>
      <c r="J20" s="14">
        <v>209711</v>
      </c>
    </row>
    <row r="21" spans="1:10" ht="12.75" customHeight="1" x14ac:dyDescent="0.3">
      <c r="A21" s="32"/>
      <c r="B21" s="31"/>
      <c r="C21" s="133" t="s">
        <v>149</v>
      </c>
      <c r="D21" s="131"/>
      <c r="E21" s="53" t="s">
        <v>165</v>
      </c>
      <c r="F21" s="22">
        <v>20575.240000000002</v>
      </c>
      <c r="G21" s="22">
        <v>9000</v>
      </c>
      <c r="H21" s="22">
        <v>10200</v>
      </c>
      <c r="I21" s="14">
        <f t="shared" si="0"/>
        <v>19200</v>
      </c>
      <c r="J21" s="14">
        <v>19200</v>
      </c>
    </row>
    <row r="22" spans="1:10" ht="12.75" customHeight="1" x14ac:dyDescent="0.3">
      <c r="A22" s="32"/>
      <c r="B22" s="31"/>
      <c r="C22" s="133" t="s">
        <v>150</v>
      </c>
      <c r="D22" s="131"/>
      <c r="E22" s="53" t="s">
        <v>169</v>
      </c>
      <c r="F22" s="22">
        <v>19575</v>
      </c>
      <c r="G22" s="22">
        <v>12012.95</v>
      </c>
      <c r="H22" s="22">
        <v>11254.05</v>
      </c>
      <c r="I22" s="14">
        <f t="shared" si="0"/>
        <v>23267</v>
      </c>
      <c r="J22" s="14">
        <v>30428</v>
      </c>
    </row>
    <row r="23" spans="1:10" ht="12.75" customHeight="1" x14ac:dyDescent="0.3">
      <c r="A23" s="32"/>
      <c r="B23" s="31"/>
      <c r="C23" s="133" t="s">
        <v>151</v>
      </c>
      <c r="D23" s="131"/>
      <c r="E23" s="53" t="s">
        <v>166</v>
      </c>
      <c r="F23" s="22">
        <v>15442.63</v>
      </c>
      <c r="G23" s="22">
        <v>7441.12</v>
      </c>
      <c r="H23" s="22">
        <v>9121.8799999999992</v>
      </c>
      <c r="I23" s="14">
        <f t="shared" si="0"/>
        <v>16563</v>
      </c>
      <c r="J23" s="14">
        <v>17216</v>
      </c>
    </row>
    <row r="24" spans="1:10" ht="12.75" customHeight="1" x14ac:dyDescent="0.3">
      <c r="A24" s="32"/>
      <c r="B24" s="132" t="s">
        <v>6</v>
      </c>
      <c r="C24" s="131"/>
      <c r="E24" s="53" t="s">
        <v>170</v>
      </c>
      <c r="F24" s="14"/>
      <c r="G24" s="14"/>
      <c r="H24" s="14"/>
      <c r="I24" s="14"/>
      <c r="J24" s="14"/>
    </row>
    <row r="25" spans="1:10" ht="12.75" customHeight="1" x14ac:dyDescent="0.3">
      <c r="A25" s="32"/>
      <c r="B25" s="33"/>
      <c r="C25" s="540" t="s">
        <v>267</v>
      </c>
      <c r="D25" s="537"/>
      <c r="E25" s="53"/>
      <c r="F25" s="22">
        <v>80000</v>
      </c>
      <c r="G25" s="19">
        <v>0</v>
      </c>
      <c r="H25" s="22">
        <v>80000</v>
      </c>
      <c r="I25" s="22">
        <f>SUM(G25:H25)</f>
        <v>80000</v>
      </c>
      <c r="J25" s="22">
        <v>80000</v>
      </c>
    </row>
    <row r="26" spans="1:10" ht="12.75" customHeight="1" x14ac:dyDescent="0.3">
      <c r="A26" s="32"/>
      <c r="B26" s="33"/>
      <c r="C26" s="269" t="s">
        <v>348</v>
      </c>
      <c r="D26" s="268"/>
      <c r="E26" s="53"/>
      <c r="F26" s="308"/>
      <c r="G26" s="391"/>
      <c r="H26" s="391"/>
      <c r="I26" s="391"/>
      <c r="J26" s="391"/>
    </row>
    <row r="27" spans="1:10" ht="12.75" customHeight="1" x14ac:dyDescent="0.3">
      <c r="A27" s="32"/>
      <c r="B27" s="521" t="s">
        <v>92</v>
      </c>
      <c r="C27" s="521"/>
      <c r="D27" s="522"/>
      <c r="E27" s="89"/>
      <c r="F27" s="17">
        <f>SUM(F10,F11,F12,F19)</f>
        <v>2644588.0000000005</v>
      </c>
      <c r="G27" s="17">
        <f>SUM(G10,G11,G12,G19,G25)</f>
        <v>1290416.81</v>
      </c>
      <c r="H27" s="17">
        <f>SUM(H10,H11,H12,H19,H25)</f>
        <v>1545511.19</v>
      </c>
      <c r="I27" s="17">
        <f>SUM(I10,I11,I12,I19,I25)</f>
        <v>2835928</v>
      </c>
      <c r="J27" s="17">
        <f>SUM(J25,J23,J22,J21,J20,J18,J17,J16,J15,J13,J12,J10)</f>
        <v>2960319</v>
      </c>
    </row>
    <row r="28" spans="1:10" ht="12.75" customHeight="1" x14ac:dyDescent="0.3">
      <c r="A28" s="11" t="s">
        <v>7</v>
      </c>
      <c r="B28" s="13"/>
      <c r="C28" s="20"/>
      <c r="D28" s="45"/>
      <c r="E28" s="44"/>
      <c r="F28" s="14"/>
      <c r="G28" s="14"/>
      <c r="H28" s="14"/>
      <c r="I28" s="14"/>
      <c r="J28" s="14"/>
    </row>
    <row r="29" spans="1:10" ht="12.75" customHeight="1" x14ac:dyDescent="0.3">
      <c r="A29" s="11"/>
      <c r="B29" s="523" t="s">
        <v>10</v>
      </c>
      <c r="C29" s="524"/>
      <c r="D29" s="525"/>
      <c r="E29" s="53" t="s">
        <v>131</v>
      </c>
      <c r="F29" s="14"/>
      <c r="G29" s="14"/>
      <c r="H29" s="14"/>
      <c r="I29" s="14"/>
      <c r="J29" s="14"/>
    </row>
    <row r="30" spans="1:10" ht="12.75" customHeight="1" x14ac:dyDescent="0.3">
      <c r="A30" s="11"/>
      <c r="B30" s="138"/>
      <c r="C30" s="540" t="s">
        <v>201</v>
      </c>
      <c r="D30" s="525"/>
      <c r="E30" s="53" t="s">
        <v>125</v>
      </c>
      <c r="F30" s="14">
        <v>3720</v>
      </c>
      <c r="G30" s="14">
        <v>0</v>
      </c>
      <c r="H30" s="14">
        <v>120000</v>
      </c>
      <c r="I30" s="14">
        <f>SUM(G30:H30)</f>
        <v>120000</v>
      </c>
      <c r="J30" s="14">
        <v>120000</v>
      </c>
    </row>
    <row r="31" spans="1:10" ht="12.75" customHeight="1" x14ac:dyDescent="0.3">
      <c r="A31" s="11"/>
      <c r="B31" s="523" t="s">
        <v>13</v>
      </c>
      <c r="C31" s="523"/>
      <c r="D31" s="537"/>
      <c r="E31" s="53" t="s">
        <v>175</v>
      </c>
      <c r="F31" s="14">
        <v>97985</v>
      </c>
      <c r="G31" s="14"/>
      <c r="H31" s="14"/>
      <c r="I31" s="14"/>
      <c r="J31" s="14"/>
    </row>
    <row r="32" spans="1:10" ht="12.75" customHeight="1" x14ac:dyDescent="0.3">
      <c r="A32" s="11"/>
      <c r="B32" s="138"/>
      <c r="C32" s="139" t="s">
        <v>109</v>
      </c>
      <c r="D32" s="141"/>
      <c r="E32" s="53" t="s">
        <v>177</v>
      </c>
      <c r="F32" s="307"/>
      <c r="G32" s="307">
        <v>28993</v>
      </c>
      <c r="H32" s="307">
        <v>71007</v>
      </c>
      <c r="I32" s="307">
        <f>SUM(G32:H32)</f>
        <v>100000</v>
      </c>
      <c r="J32" s="307">
        <v>100000</v>
      </c>
    </row>
    <row r="33" spans="1:10" ht="12.75" customHeight="1" x14ac:dyDescent="0.3">
      <c r="A33" s="39"/>
      <c r="B33" s="521" t="s">
        <v>93</v>
      </c>
      <c r="C33" s="521"/>
      <c r="D33" s="522"/>
      <c r="E33" s="89"/>
      <c r="F33" s="17">
        <f>SUM(F30:F32)</f>
        <v>101705</v>
      </c>
      <c r="G33" s="17">
        <f>SUM(G30:G32)</f>
        <v>28993</v>
      </c>
      <c r="H33" s="17">
        <f>SUM(H30:H32)</f>
        <v>191007</v>
      </c>
      <c r="I33" s="17">
        <f>SUM(I30:I32)</f>
        <v>220000</v>
      </c>
      <c r="J33" s="17">
        <f>SUM(J30:J32)</f>
        <v>220000</v>
      </c>
    </row>
    <row r="34" spans="1:10" ht="12.75" customHeight="1" x14ac:dyDescent="0.3">
      <c r="A34" s="554" t="s">
        <v>15</v>
      </c>
      <c r="B34" s="521"/>
      <c r="C34" s="521"/>
      <c r="D34" s="522"/>
      <c r="E34" s="89"/>
      <c r="F34" s="17"/>
      <c r="G34" s="17"/>
      <c r="H34" s="17"/>
      <c r="I34" s="17"/>
      <c r="J34" s="17"/>
    </row>
    <row r="35" spans="1:10" ht="12.75" customHeight="1" x14ac:dyDescent="0.3">
      <c r="A35" s="39"/>
      <c r="B35" s="524" t="s">
        <v>90</v>
      </c>
      <c r="C35" s="524"/>
      <c r="D35" s="525"/>
      <c r="E35" s="53" t="s">
        <v>189</v>
      </c>
      <c r="F35" s="54"/>
      <c r="G35" s="54"/>
      <c r="H35" s="54"/>
      <c r="I35" s="54"/>
      <c r="J35" s="54"/>
    </row>
    <row r="36" spans="1:10" ht="12.75" customHeight="1" x14ac:dyDescent="0.3">
      <c r="A36" s="39"/>
      <c r="B36" t="s">
        <v>240</v>
      </c>
      <c r="C36"/>
      <c r="E36" s="229" t="s">
        <v>241</v>
      </c>
      <c r="F36" s="14">
        <v>0</v>
      </c>
      <c r="G36" s="44"/>
      <c r="H36" s="44"/>
      <c r="I36" s="44"/>
      <c r="J36" s="44"/>
    </row>
    <row r="37" spans="1:10" ht="12.75" customHeight="1" x14ac:dyDescent="0.3">
      <c r="A37" s="39"/>
      <c r="B37"/>
      <c r="C37" s="242" t="s">
        <v>335</v>
      </c>
      <c r="E37" s="53" t="s">
        <v>336</v>
      </c>
      <c r="F37" s="222">
        <v>25000</v>
      </c>
      <c r="G37" s="222">
        <v>0</v>
      </c>
      <c r="H37" s="222"/>
      <c r="I37" s="222">
        <f>SUM(G37:H37)</f>
        <v>0</v>
      </c>
      <c r="J37" s="222">
        <v>0</v>
      </c>
    </row>
    <row r="38" spans="1:10" ht="12.75" customHeight="1" x14ac:dyDescent="0.3">
      <c r="A38" s="39"/>
      <c r="B38" s="521" t="s">
        <v>94</v>
      </c>
      <c r="C38" s="521"/>
      <c r="D38" s="522"/>
      <c r="E38" s="89"/>
      <c r="F38" s="217">
        <f>SUM(F36:F37)</f>
        <v>25000</v>
      </c>
      <c r="G38" s="217">
        <f>SUM(G36:G37)</f>
        <v>0</v>
      </c>
      <c r="H38" s="217">
        <f>SUM(H36:H37)</f>
        <v>0</v>
      </c>
      <c r="I38" s="217">
        <f>SUM(I36:I37)</f>
        <v>0</v>
      </c>
      <c r="J38" s="217">
        <f>SUM(J36:J37)</f>
        <v>0</v>
      </c>
    </row>
    <row r="39" spans="1:10" ht="12.75" customHeight="1" thickBot="1" x14ac:dyDescent="0.35">
      <c r="A39" s="534" t="s">
        <v>16</v>
      </c>
      <c r="B39" s="535"/>
      <c r="C39" s="535"/>
      <c r="D39" s="536"/>
      <c r="E39" s="30"/>
      <c r="F39" s="157">
        <f>SUM(F38,F33,F27)</f>
        <v>2771293.0000000005</v>
      </c>
      <c r="G39" s="157">
        <f>SUM(G38,G33,G27)</f>
        <v>1319409.81</v>
      </c>
      <c r="H39" s="157">
        <f>SUM(H38,H33,H27)</f>
        <v>1736518.19</v>
      </c>
      <c r="I39" s="157">
        <f>SUM(I38,I33,I27)</f>
        <v>3055928</v>
      </c>
      <c r="J39" s="157">
        <f>SUM(J38,J33,J27)</f>
        <v>3180319</v>
      </c>
    </row>
    <row r="40" spans="1:10" s="352" customFormat="1" ht="12.75" customHeight="1" thickTop="1" x14ac:dyDescent="0.3">
      <c r="E40" s="355"/>
      <c r="F40" s="354"/>
      <c r="G40" s="354"/>
      <c r="H40" s="354"/>
      <c r="I40" s="354"/>
      <c r="J40" s="354"/>
    </row>
    <row r="41" spans="1:10" s="352" customFormat="1" ht="12.75" customHeight="1" x14ac:dyDescent="0.3">
      <c r="E41" s="355"/>
      <c r="F41" s="354"/>
      <c r="G41" s="354"/>
      <c r="H41" s="354"/>
      <c r="I41" s="354"/>
      <c r="J41" s="354"/>
    </row>
    <row r="42" spans="1:10" s="352" customFormat="1" ht="14.1" customHeight="1" x14ac:dyDescent="0.3">
      <c r="A42" s="31" t="s">
        <v>28</v>
      </c>
      <c r="B42" s="31"/>
      <c r="C42" s="31"/>
      <c r="D42" s="31"/>
      <c r="E42" s="24" t="s">
        <v>30</v>
      </c>
      <c r="F42" s="49"/>
      <c r="G42" s="49"/>
      <c r="H42" s="41" t="s">
        <v>31</v>
      </c>
      <c r="I42" s="49"/>
      <c r="J42" s="49"/>
    </row>
    <row r="43" spans="1:10" s="352" customFormat="1" ht="14.1" customHeight="1" x14ac:dyDescent="0.3">
      <c r="A43" s="31"/>
      <c r="B43" s="31"/>
      <c r="C43" s="31"/>
      <c r="D43" s="31"/>
      <c r="E43" s="421"/>
      <c r="F43" s="49"/>
      <c r="G43" s="49"/>
      <c r="H43" s="49"/>
      <c r="I43" s="49"/>
      <c r="J43" s="49"/>
    </row>
    <row r="44" spans="1:10" s="352" customFormat="1" ht="14.1" customHeight="1" x14ac:dyDescent="0.3">
      <c r="A44" s="31"/>
      <c r="B44" s="386"/>
      <c r="C44" s="386" t="s">
        <v>33</v>
      </c>
      <c r="D44" s="386"/>
      <c r="E44" s="386"/>
      <c r="F44" s="386" t="s">
        <v>32</v>
      </c>
      <c r="G44" s="386"/>
      <c r="H44" s="387"/>
      <c r="I44" s="386" t="s">
        <v>33</v>
      </c>
      <c r="J44" s="387"/>
    </row>
    <row r="45" spans="1:10" s="352" customFormat="1" ht="14.1" customHeight="1" x14ac:dyDescent="0.3">
      <c r="A45" s="31"/>
      <c r="B45" s="31"/>
      <c r="C45" s="228" t="s">
        <v>29</v>
      </c>
      <c r="D45" s="31"/>
      <c r="E45" s="421"/>
      <c r="F45" s="228" t="s">
        <v>281</v>
      </c>
      <c r="G45" s="31"/>
      <c r="H45" s="49"/>
      <c r="I45" s="228" t="s">
        <v>342</v>
      </c>
      <c r="J45" s="49"/>
    </row>
  </sheetData>
  <mergeCells count="20">
    <mergeCell ref="B27:D27"/>
    <mergeCell ref="A8:D8"/>
    <mergeCell ref="C25:D25"/>
    <mergeCell ref="B38:D38"/>
    <mergeCell ref="A39:D39"/>
    <mergeCell ref="C30:D30"/>
    <mergeCell ref="B29:D29"/>
    <mergeCell ref="B31:D31"/>
    <mergeCell ref="B33:D33"/>
    <mergeCell ref="A34:D34"/>
    <mergeCell ref="B35:D35"/>
    <mergeCell ref="A2:J2"/>
    <mergeCell ref="A3:J3"/>
    <mergeCell ref="G5:I5"/>
    <mergeCell ref="J5:J6"/>
    <mergeCell ref="E6:E7"/>
    <mergeCell ref="I6:I7"/>
    <mergeCell ref="A6:D7"/>
    <mergeCell ref="G6:G7"/>
    <mergeCell ref="H6:H7"/>
  </mergeCells>
  <pageMargins left="2.1653543307086616" right="0.39370078740157483" top="0.15748031496062992" bottom="0.11811023622047245" header="0" footer="0"/>
  <pageSetup paperSize="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0"/>
  <dimension ref="A1:J81"/>
  <sheetViews>
    <sheetView topLeftCell="A47" workbookViewId="0">
      <selection activeCell="M76" sqref="M76"/>
    </sheetView>
  </sheetViews>
  <sheetFormatPr defaultColWidth="9.109375" defaultRowHeight="14.1" customHeight="1" x14ac:dyDescent="0.3"/>
  <cols>
    <col min="1" max="2" width="3.109375" style="40" customWidth="1"/>
    <col min="3" max="3" width="2.44140625" style="40" customWidth="1"/>
    <col min="4" max="4" width="42.6640625" style="40" customWidth="1"/>
    <col min="5" max="5" width="17.109375" style="87" customWidth="1"/>
    <col min="6" max="6" width="16.33203125" style="40" customWidth="1"/>
    <col min="7" max="7" width="15.33203125" style="40" customWidth="1"/>
    <col min="8" max="8" width="15" style="40" customWidth="1"/>
    <col min="9" max="9" width="16.109375" style="40" customWidth="1"/>
    <col min="10" max="10" width="15.88671875" style="40" customWidth="1"/>
    <col min="11" max="16384" width="9.109375" style="40"/>
  </cols>
  <sheetData>
    <row r="1" spans="1:10" ht="14.1" customHeight="1" x14ac:dyDescent="0.3">
      <c r="E1" s="277"/>
    </row>
    <row r="2" spans="1:10" ht="14.1" customHeight="1" x14ac:dyDescent="0.3">
      <c r="E2" s="277"/>
    </row>
    <row r="3" spans="1:10" ht="14.1" customHeight="1" x14ac:dyDescent="0.3">
      <c r="E3" s="174"/>
      <c r="J3" s="207"/>
    </row>
    <row r="4" spans="1:10" s="31" customFormat="1" ht="14.1" customHeight="1" x14ac:dyDescent="0.3">
      <c r="B4" s="31" t="s">
        <v>0</v>
      </c>
      <c r="E4" s="421"/>
      <c r="F4" s="49"/>
      <c r="G4" s="49"/>
      <c r="H4" s="49"/>
      <c r="I4" s="49"/>
      <c r="J4" s="49" t="s">
        <v>27</v>
      </c>
    </row>
    <row r="5" spans="1:10" s="31" customFormat="1" ht="14.1" customHeight="1" x14ac:dyDescent="0.3">
      <c r="A5" s="558" t="s">
        <v>471</v>
      </c>
      <c r="B5" s="558"/>
      <c r="C5" s="558"/>
      <c r="D5" s="558"/>
      <c r="E5" s="558"/>
      <c r="F5" s="558"/>
      <c r="G5" s="558"/>
      <c r="H5" s="558"/>
      <c r="I5" s="558"/>
      <c r="J5" s="558"/>
    </row>
    <row r="6" spans="1:10" ht="14.1" customHeight="1" x14ac:dyDescent="0.3">
      <c r="A6" s="544" t="s">
        <v>472</v>
      </c>
      <c r="B6" s="544"/>
      <c r="C6" s="544"/>
      <c r="D6" s="544"/>
      <c r="E6" s="544"/>
      <c r="F6" s="544"/>
      <c r="G6" s="544"/>
      <c r="H6" s="544"/>
      <c r="I6" s="544"/>
      <c r="J6" s="544"/>
    </row>
    <row r="7" spans="1:10" ht="14.1" customHeight="1" thickBot="1" x14ac:dyDescent="0.35">
      <c r="A7" s="40" t="s">
        <v>75</v>
      </c>
      <c r="J7" s="210" t="s">
        <v>247</v>
      </c>
    </row>
    <row r="8" spans="1:10" ht="14.1" customHeight="1" thickBot="1" x14ac:dyDescent="0.35">
      <c r="A8" s="25"/>
      <c r="B8" s="26"/>
      <c r="C8" s="26"/>
      <c r="D8" s="26"/>
      <c r="E8" s="27"/>
      <c r="F8" s="288"/>
      <c r="G8" s="545" t="s">
        <v>20</v>
      </c>
      <c r="H8" s="545"/>
      <c r="I8" s="545"/>
      <c r="J8" s="518" t="s">
        <v>25</v>
      </c>
    </row>
    <row r="9" spans="1:10" ht="14.1" customHeight="1" x14ac:dyDescent="0.3">
      <c r="A9" s="549" t="s">
        <v>1</v>
      </c>
      <c r="B9" s="550"/>
      <c r="C9" s="550"/>
      <c r="D9" s="546"/>
      <c r="E9" s="588" t="s">
        <v>17</v>
      </c>
      <c r="F9" s="289" t="s">
        <v>18</v>
      </c>
      <c r="G9" s="547" t="s">
        <v>19</v>
      </c>
      <c r="H9" s="547" t="s">
        <v>24</v>
      </c>
      <c r="I9" s="547" t="s">
        <v>23</v>
      </c>
      <c r="J9" s="519"/>
    </row>
    <row r="10" spans="1:10" ht="14.1" customHeight="1" thickBot="1" x14ac:dyDescent="0.35">
      <c r="A10" s="591"/>
      <c r="B10" s="592"/>
      <c r="C10" s="592"/>
      <c r="D10" s="593"/>
      <c r="E10" s="589"/>
      <c r="F10" s="301" t="s">
        <v>19</v>
      </c>
      <c r="G10" s="590"/>
      <c r="H10" s="590"/>
      <c r="I10" s="590"/>
      <c r="J10" s="301" t="s">
        <v>26</v>
      </c>
    </row>
    <row r="11" spans="1:10" ht="14.1" customHeight="1" x14ac:dyDescent="0.3">
      <c r="A11" s="594"/>
      <c r="B11" s="595"/>
      <c r="C11" s="595"/>
      <c r="D11" s="596"/>
      <c r="E11" s="299"/>
      <c r="F11" s="299"/>
      <c r="G11" s="299"/>
      <c r="H11" s="299"/>
      <c r="I11" s="299"/>
      <c r="J11" s="299"/>
    </row>
    <row r="12" spans="1:10" ht="14.1" customHeight="1" x14ac:dyDescent="0.3">
      <c r="A12" s="554" t="s">
        <v>66</v>
      </c>
      <c r="B12" s="521"/>
      <c r="C12" s="521"/>
      <c r="D12" s="522"/>
      <c r="E12" s="300"/>
      <c r="F12" s="14"/>
      <c r="G12" s="14"/>
      <c r="H12" s="14"/>
      <c r="I12" s="14"/>
      <c r="J12" s="14"/>
    </row>
    <row r="13" spans="1:10" ht="14.1" customHeight="1" x14ac:dyDescent="0.3">
      <c r="A13" s="32"/>
      <c r="B13" s="524" t="s">
        <v>2</v>
      </c>
      <c r="C13" s="524"/>
      <c r="D13" s="525"/>
      <c r="E13" s="53" t="s">
        <v>167</v>
      </c>
      <c r="F13" s="14"/>
      <c r="G13" s="14"/>
      <c r="H13" s="14"/>
      <c r="I13" s="14"/>
      <c r="J13" s="14"/>
    </row>
    <row r="14" spans="1:10" ht="14.1" customHeight="1" x14ac:dyDescent="0.3">
      <c r="A14" s="32"/>
      <c r="B14" s="33"/>
      <c r="C14" s="524" t="s">
        <v>3</v>
      </c>
      <c r="D14" s="525"/>
      <c r="E14" s="142" t="s">
        <v>82</v>
      </c>
      <c r="F14" s="22">
        <v>992988</v>
      </c>
      <c r="G14" s="22">
        <v>591918</v>
      </c>
      <c r="H14" s="22">
        <v>591894</v>
      </c>
      <c r="I14" s="22">
        <f>SUM(G14:H14)</f>
        <v>1183812</v>
      </c>
      <c r="J14" s="22">
        <v>1299000</v>
      </c>
    </row>
    <row r="15" spans="1:10" ht="14.1" customHeight="1" x14ac:dyDescent="0.3">
      <c r="A15" s="32"/>
      <c r="B15" s="524" t="s">
        <v>4</v>
      </c>
      <c r="C15" s="524"/>
      <c r="D15" s="525"/>
      <c r="E15" s="53" t="s">
        <v>168</v>
      </c>
      <c r="F15" s="392">
        <f>SUM(F17:F24)</f>
        <v>354918.38</v>
      </c>
      <c r="G15" s="392">
        <f t="shared" ref="G15:I15" si="0">SUM(G17:G24)</f>
        <v>186151</v>
      </c>
      <c r="H15" s="392">
        <f t="shared" si="0"/>
        <v>186151</v>
      </c>
      <c r="I15" s="392">
        <f t="shared" si="0"/>
        <v>372302</v>
      </c>
      <c r="J15" s="392"/>
    </row>
    <row r="16" spans="1:10" ht="14.1" customHeight="1" x14ac:dyDescent="0.3">
      <c r="A16" s="32"/>
      <c r="B16" s="31"/>
      <c r="C16" s="524" t="s">
        <v>5</v>
      </c>
      <c r="D16" s="525"/>
      <c r="E16" s="142" t="s">
        <v>83</v>
      </c>
      <c r="F16" s="22">
        <v>96000</v>
      </c>
      <c r="G16" s="22">
        <v>48000</v>
      </c>
      <c r="H16" s="22">
        <v>48000</v>
      </c>
      <c r="I16" s="22">
        <f>SUM(G16:H16)</f>
        <v>96000</v>
      </c>
      <c r="J16" s="22">
        <v>96000</v>
      </c>
    </row>
    <row r="17" spans="1:10" ht="14.1" customHeight="1" x14ac:dyDescent="0.3">
      <c r="A17" s="32"/>
      <c r="B17" s="31"/>
      <c r="C17" s="524" t="s">
        <v>137</v>
      </c>
      <c r="D17" s="525"/>
      <c r="E17" s="244" t="s">
        <v>152</v>
      </c>
      <c r="F17" s="22">
        <v>67500</v>
      </c>
      <c r="G17" s="22">
        <v>33750</v>
      </c>
      <c r="H17" s="22">
        <v>33750</v>
      </c>
      <c r="I17" s="22">
        <f>SUM(G17:H17)</f>
        <v>67500</v>
      </c>
      <c r="J17" s="22">
        <v>67500</v>
      </c>
    </row>
    <row r="18" spans="1:10" ht="14.1" customHeight="1" x14ac:dyDescent="0.3">
      <c r="A18" s="32"/>
      <c r="B18" s="31"/>
      <c r="C18" s="524" t="s">
        <v>138</v>
      </c>
      <c r="D18" s="525"/>
      <c r="E18" s="244" t="s">
        <v>153</v>
      </c>
      <c r="F18" s="22">
        <v>67500</v>
      </c>
      <c r="G18" s="22">
        <v>33750</v>
      </c>
      <c r="H18" s="22">
        <v>33750</v>
      </c>
      <c r="I18" s="22">
        <f>SUM(G18:H18)</f>
        <v>67500</v>
      </c>
      <c r="J18" s="22">
        <v>67500</v>
      </c>
    </row>
    <row r="19" spans="1:10" ht="14.1" customHeight="1" x14ac:dyDescent="0.3">
      <c r="A19" s="32"/>
      <c r="B19" s="31"/>
      <c r="C19" s="524" t="s">
        <v>139</v>
      </c>
      <c r="D19" s="525"/>
      <c r="E19" s="244" t="s">
        <v>154</v>
      </c>
      <c r="F19" s="22">
        <v>20000</v>
      </c>
      <c r="G19" s="22">
        <v>20000</v>
      </c>
      <c r="H19" s="22">
        <v>0</v>
      </c>
      <c r="I19" s="22">
        <f>SUM(G19:H19)</f>
        <v>20000</v>
      </c>
      <c r="J19" s="22">
        <v>24000</v>
      </c>
    </row>
    <row r="20" spans="1:10" ht="14.1" customHeight="1" x14ac:dyDescent="0.3">
      <c r="A20" s="32"/>
      <c r="B20" s="31"/>
      <c r="C20" s="524" t="s">
        <v>142</v>
      </c>
      <c r="D20" s="525"/>
      <c r="E20" s="244" t="s">
        <v>157</v>
      </c>
      <c r="F20" s="22">
        <v>0</v>
      </c>
      <c r="G20" s="22"/>
      <c r="H20" s="22"/>
      <c r="I20" s="22"/>
      <c r="J20" s="22"/>
    </row>
    <row r="21" spans="1:10" ht="14.1" customHeight="1" x14ac:dyDescent="0.3">
      <c r="A21" s="32"/>
      <c r="B21" s="31"/>
      <c r="C21" s="524" t="s">
        <v>146</v>
      </c>
      <c r="D21" s="525"/>
      <c r="E21" s="244" t="s">
        <v>159</v>
      </c>
      <c r="F21" s="22">
        <v>0</v>
      </c>
      <c r="G21" s="22"/>
      <c r="H21" s="22"/>
      <c r="I21" s="22"/>
      <c r="J21" s="22"/>
    </row>
    <row r="22" spans="1:10" ht="14.1" customHeight="1" x14ac:dyDescent="0.3">
      <c r="A22" s="32"/>
      <c r="B22" s="31"/>
      <c r="C22" s="524" t="s">
        <v>145</v>
      </c>
      <c r="D22" s="525"/>
      <c r="E22" s="244" t="s">
        <v>161</v>
      </c>
      <c r="F22" s="22">
        <v>89823.38</v>
      </c>
      <c r="G22" s="22">
        <v>0</v>
      </c>
      <c r="H22" s="22">
        <v>98651</v>
      </c>
      <c r="I22" s="22">
        <f>SUM(G22:H22)</f>
        <v>98651</v>
      </c>
      <c r="J22" s="22">
        <v>108250</v>
      </c>
    </row>
    <row r="23" spans="1:10" ht="14.1" customHeight="1" x14ac:dyDescent="0.3">
      <c r="A23" s="32"/>
      <c r="B23" s="31"/>
      <c r="C23" s="524" t="s">
        <v>258</v>
      </c>
      <c r="D23" s="525"/>
      <c r="E23" s="244" t="s">
        <v>161</v>
      </c>
      <c r="F23" s="22">
        <v>90095</v>
      </c>
      <c r="G23" s="22">
        <v>98651</v>
      </c>
      <c r="H23" s="22">
        <v>0</v>
      </c>
      <c r="I23" s="22">
        <f>SUM(G23:H23)</f>
        <v>98651</v>
      </c>
      <c r="J23" s="22">
        <v>108250</v>
      </c>
    </row>
    <row r="24" spans="1:10" ht="14.1" customHeight="1" x14ac:dyDescent="0.3">
      <c r="A24" s="32"/>
      <c r="B24" s="31"/>
      <c r="C24" s="524" t="s">
        <v>147</v>
      </c>
      <c r="D24" s="525"/>
      <c r="E24" s="244" t="s">
        <v>162</v>
      </c>
      <c r="F24" s="22">
        <v>20000</v>
      </c>
      <c r="G24" s="22">
        <v>0</v>
      </c>
      <c r="H24" s="22">
        <v>20000</v>
      </c>
      <c r="I24" s="22">
        <f>SUM(G24:H24)</f>
        <v>20000</v>
      </c>
      <c r="J24" s="22">
        <v>20000</v>
      </c>
    </row>
    <row r="25" spans="1:10" ht="14.1" customHeight="1" x14ac:dyDescent="0.3">
      <c r="A25" s="32"/>
      <c r="B25" s="33" t="s">
        <v>64</v>
      </c>
      <c r="C25" s="33"/>
      <c r="D25" s="34"/>
      <c r="E25" s="53" t="s">
        <v>163</v>
      </c>
      <c r="F25" s="393">
        <f>SUM(F29,F28,F27,F26)</f>
        <v>150201.62</v>
      </c>
      <c r="G25" s="393"/>
      <c r="H25" s="393"/>
      <c r="I25" s="393"/>
      <c r="J25" s="393"/>
    </row>
    <row r="26" spans="1:10" ht="14.1" customHeight="1" x14ac:dyDescent="0.3">
      <c r="A26" s="32"/>
      <c r="B26" s="31"/>
      <c r="C26" s="86" t="s">
        <v>148</v>
      </c>
      <c r="D26" s="84"/>
      <c r="E26" s="53" t="s">
        <v>164</v>
      </c>
      <c r="F26" s="22">
        <v>127184.4</v>
      </c>
      <c r="G26" s="22">
        <v>71030.16</v>
      </c>
      <c r="H26" s="22">
        <v>71028.84</v>
      </c>
      <c r="I26" s="14">
        <f>SUM(G26:H26)</f>
        <v>142059</v>
      </c>
      <c r="J26" s="14">
        <v>155882</v>
      </c>
    </row>
    <row r="27" spans="1:10" ht="14.1" customHeight="1" x14ac:dyDescent="0.3">
      <c r="A27" s="32"/>
      <c r="B27" s="31"/>
      <c r="C27" s="86" t="s">
        <v>149</v>
      </c>
      <c r="D27" s="84"/>
      <c r="E27" s="53" t="s">
        <v>165</v>
      </c>
      <c r="F27" s="22">
        <v>7304.72</v>
      </c>
      <c r="G27" s="22">
        <v>2400</v>
      </c>
      <c r="H27" s="22">
        <v>2400</v>
      </c>
      <c r="I27" s="14">
        <f>SUM(G27:H27)</f>
        <v>4800</v>
      </c>
      <c r="J27" s="14">
        <v>4800</v>
      </c>
    </row>
    <row r="28" spans="1:10" ht="14.1" customHeight="1" x14ac:dyDescent="0.3">
      <c r="A28" s="32"/>
      <c r="B28" s="31"/>
      <c r="C28" s="86" t="s">
        <v>150</v>
      </c>
      <c r="D28" s="84"/>
      <c r="E28" s="53" t="s">
        <v>169</v>
      </c>
      <c r="F28" s="22">
        <v>10912.5</v>
      </c>
      <c r="G28" s="22">
        <v>6433.7</v>
      </c>
      <c r="H28" s="22">
        <v>8607.2999999999993</v>
      </c>
      <c r="I28" s="14">
        <f>SUM(G28:H28)</f>
        <v>15041</v>
      </c>
      <c r="J28" s="14">
        <v>20300</v>
      </c>
    </row>
    <row r="29" spans="1:10" ht="14.1" customHeight="1" x14ac:dyDescent="0.3">
      <c r="A29" s="32"/>
      <c r="B29" s="31"/>
      <c r="C29" s="86" t="s">
        <v>151</v>
      </c>
      <c r="D29" s="84"/>
      <c r="E29" s="53" t="s">
        <v>166</v>
      </c>
      <c r="F29" s="22">
        <v>4800</v>
      </c>
      <c r="G29" s="22">
        <v>2400</v>
      </c>
      <c r="H29" s="22">
        <v>2400</v>
      </c>
      <c r="I29" s="14">
        <f>SUM(G29:H29)</f>
        <v>4800</v>
      </c>
      <c r="J29" s="14">
        <v>4800</v>
      </c>
    </row>
    <row r="30" spans="1:10" ht="14.1" customHeight="1" x14ac:dyDescent="0.3">
      <c r="A30" s="32"/>
      <c r="B30" s="140" t="s">
        <v>6</v>
      </c>
      <c r="C30" s="141"/>
      <c r="E30" s="53" t="s">
        <v>170</v>
      </c>
      <c r="F30" s="14"/>
      <c r="G30" s="14"/>
      <c r="H30" s="14"/>
      <c r="I30" s="14"/>
      <c r="J30" s="14"/>
    </row>
    <row r="31" spans="1:10" ht="14.1" customHeight="1" x14ac:dyDescent="0.3">
      <c r="A31" s="32"/>
      <c r="B31" s="33"/>
      <c r="C31" s="139" t="s">
        <v>6</v>
      </c>
      <c r="D31" s="141"/>
      <c r="E31" s="53" t="s">
        <v>166</v>
      </c>
      <c r="F31" s="393">
        <f>SUM(F32:F33)</f>
        <v>20000</v>
      </c>
      <c r="G31" s="392">
        <v>0</v>
      </c>
      <c r="H31" s="392">
        <v>0</v>
      </c>
      <c r="I31" s="392">
        <v>0</v>
      </c>
      <c r="J31" s="392">
        <v>0</v>
      </c>
    </row>
    <row r="32" spans="1:10" ht="14.1" customHeight="1" x14ac:dyDescent="0.3">
      <c r="A32" s="32"/>
      <c r="B32" s="33"/>
      <c r="C32" s="540" t="s">
        <v>266</v>
      </c>
      <c r="D32" s="537"/>
      <c r="E32" s="53"/>
      <c r="F32" s="22">
        <v>20000</v>
      </c>
      <c r="G32" s="22">
        <v>0</v>
      </c>
      <c r="H32" s="22">
        <v>20000</v>
      </c>
      <c r="I32" s="22">
        <f>SUM(G32:H32)</f>
        <v>20000</v>
      </c>
      <c r="J32" s="22">
        <v>20000</v>
      </c>
    </row>
    <row r="33" spans="1:10" ht="14.1" customHeight="1" x14ac:dyDescent="0.3">
      <c r="A33" s="32"/>
      <c r="B33" s="33"/>
      <c r="C33" s="269" t="s">
        <v>348</v>
      </c>
      <c r="D33" s="268"/>
      <c r="E33" s="53"/>
      <c r="F33" s="22"/>
      <c r="G33" s="22"/>
      <c r="H33" s="22"/>
      <c r="I33" s="22"/>
      <c r="J33" s="22"/>
    </row>
    <row r="34" spans="1:10" ht="14.1" customHeight="1" x14ac:dyDescent="0.3">
      <c r="A34" s="32"/>
      <c r="B34" s="521" t="s">
        <v>92</v>
      </c>
      <c r="C34" s="521"/>
      <c r="D34" s="522"/>
      <c r="E34" s="89"/>
      <c r="F34" s="17">
        <f>SUM(F14,F15,F16,F25,F31)</f>
        <v>1614108</v>
      </c>
      <c r="G34" s="17">
        <f t="shared" ref="G34:I34" si="1">SUM(G14,G15,G16,G25,G32)</f>
        <v>826069</v>
      </c>
      <c r="H34" s="17">
        <f t="shared" si="1"/>
        <v>846045</v>
      </c>
      <c r="I34" s="17">
        <f t="shared" si="1"/>
        <v>1672114</v>
      </c>
      <c r="J34" s="17">
        <f>SUM(J14,J16,J17,J18,J19,J22,J23,J24,J26,J27,J28,J29,J32)</f>
        <v>1996282</v>
      </c>
    </row>
    <row r="35" spans="1:10" ht="14.1" customHeight="1" x14ac:dyDescent="0.3">
      <c r="A35" s="192"/>
      <c r="B35" s="56"/>
      <c r="C35" s="56"/>
      <c r="D35" s="56"/>
      <c r="E35" s="29"/>
      <c r="F35" s="202"/>
      <c r="G35" s="202"/>
      <c r="H35" s="202"/>
      <c r="I35" s="202"/>
      <c r="J35" s="202"/>
    </row>
    <row r="36" spans="1:10" ht="14.1" customHeight="1" x14ac:dyDescent="0.3">
      <c r="A36" s="33"/>
      <c r="B36" s="177"/>
      <c r="C36" s="177"/>
      <c r="D36" s="177"/>
      <c r="E36" s="179"/>
      <c r="F36" s="59"/>
      <c r="G36" s="59"/>
      <c r="H36" s="59"/>
      <c r="I36" s="59"/>
      <c r="J36" s="59"/>
    </row>
    <row r="37" spans="1:10" ht="14.1" customHeight="1" x14ac:dyDescent="0.3">
      <c r="A37" s="33"/>
      <c r="B37" s="274"/>
      <c r="C37" s="274"/>
      <c r="D37" s="274"/>
      <c r="E37" s="281"/>
      <c r="F37" s="59"/>
      <c r="G37" s="59"/>
      <c r="H37" s="59"/>
      <c r="I37" s="59"/>
      <c r="J37" s="59"/>
    </row>
    <row r="38" spans="1:10" s="451" customFormat="1" ht="14.1" customHeight="1" x14ac:dyDescent="0.3">
      <c r="A38" s="33"/>
      <c r="B38" s="473"/>
      <c r="C38" s="473"/>
      <c r="D38" s="473"/>
      <c r="E38" s="472"/>
      <c r="F38" s="59"/>
      <c r="G38" s="59"/>
      <c r="H38" s="59"/>
      <c r="I38" s="59"/>
      <c r="J38" s="59"/>
    </row>
    <row r="39" spans="1:10" s="451" customFormat="1" ht="14.1" customHeight="1" x14ac:dyDescent="0.3">
      <c r="A39" s="33"/>
      <c r="B39" s="473"/>
      <c r="C39" s="473"/>
      <c r="D39" s="473"/>
      <c r="E39" s="472"/>
      <c r="F39" s="59"/>
      <c r="G39" s="59"/>
      <c r="H39" s="59"/>
      <c r="I39" s="59"/>
      <c r="J39" s="59"/>
    </row>
    <row r="40" spans="1:10" ht="14.1" customHeight="1" x14ac:dyDescent="0.3">
      <c r="A40" s="33"/>
      <c r="B40" s="274"/>
      <c r="C40" s="274"/>
      <c r="D40" s="274"/>
      <c r="E40" s="281"/>
      <c r="F40" s="59"/>
      <c r="G40" s="59"/>
      <c r="H40" s="59"/>
      <c r="I40" s="59"/>
    </row>
    <row r="41" spans="1:10" ht="14.1" customHeight="1" x14ac:dyDescent="0.3">
      <c r="A41" s="33"/>
      <c r="B41" s="381"/>
      <c r="C41" s="381"/>
      <c r="D41" s="381"/>
      <c r="E41" s="384"/>
      <c r="F41" s="59"/>
      <c r="G41" s="59"/>
      <c r="H41" s="59"/>
      <c r="I41" s="59"/>
    </row>
    <row r="42" spans="1:10" ht="14.1" customHeight="1" x14ac:dyDescent="0.3">
      <c r="A42" s="33"/>
      <c r="B42" s="177"/>
      <c r="C42" s="177"/>
      <c r="D42" s="177"/>
      <c r="E42" s="179"/>
      <c r="F42" s="59"/>
      <c r="G42" s="59"/>
      <c r="H42" s="59"/>
      <c r="I42" s="59"/>
    </row>
    <row r="43" spans="1:10" ht="14.1" customHeight="1" x14ac:dyDescent="0.3">
      <c r="A43" s="40" t="s">
        <v>75</v>
      </c>
      <c r="B43" s="177"/>
      <c r="C43" s="177"/>
      <c r="D43" s="177"/>
      <c r="E43" s="179"/>
      <c r="F43" s="59"/>
      <c r="G43" s="59"/>
      <c r="H43" s="59"/>
      <c r="I43" s="59"/>
      <c r="J43" s="210" t="s">
        <v>246</v>
      </c>
    </row>
    <row r="44" spans="1:10" ht="14.1" customHeight="1" x14ac:dyDescent="0.3">
      <c r="A44" s="42"/>
      <c r="B44" s="29"/>
      <c r="C44" s="29"/>
      <c r="D44" s="43"/>
      <c r="E44" s="286"/>
      <c r="F44" s="286"/>
      <c r="G44" s="584" t="s">
        <v>20</v>
      </c>
      <c r="H44" s="584"/>
      <c r="I44" s="584"/>
      <c r="J44" s="585" t="s">
        <v>25</v>
      </c>
    </row>
    <row r="45" spans="1:10" ht="14.1" customHeight="1" x14ac:dyDescent="0.3">
      <c r="A45" s="284"/>
      <c r="B45" s="281"/>
      <c r="C45" s="281"/>
      <c r="D45" s="285"/>
      <c r="E45" s="569" t="s">
        <v>17</v>
      </c>
      <c r="F45" s="287" t="s">
        <v>18</v>
      </c>
      <c r="G45" s="287" t="s">
        <v>21</v>
      </c>
      <c r="H45" s="287" t="s">
        <v>22</v>
      </c>
      <c r="I45" s="587" t="s">
        <v>23</v>
      </c>
      <c r="J45" s="586"/>
    </row>
    <row r="46" spans="1:10" ht="14.1" customHeight="1" x14ac:dyDescent="0.3">
      <c r="A46" s="572" t="s">
        <v>1</v>
      </c>
      <c r="B46" s="531"/>
      <c r="C46" s="531"/>
      <c r="D46" s="573"/>
      <c r="E46" s="569"/>
      <c r="F46" s="287" t="s">
        <v>19</v>
      </c>
      <c r="G46" s="287" t="s">
        <v>19</v>
      </c>
      <c r="H46" s="287" t="s">
        <v>24</v>
      </c>
      <c r="I46" s="569"/>
      <c r="J46" s="287" t="s">
        <v>26</v>
      </c>
    </row>
    <row r="47" spans="1:10" ht="14.1" customHeight="1" x14ac:dyDescent="0.3">
      <c r="A47" s="563">
        <v>1</v>
      </c>
      <c r="B47" s="564"/>
      <c r="C47" s="564"/>
      <c r="D47" s="565"/>
      <c r="E47" s="30">
        <v>2</v>
      </c>
      <c r="F47" s="30">
        <v>3</v>
      </c>
      <c r="G47" s="30">
        <v>4</v>
      </c>
      <c r="H47" s="30">
        <v>5</v>
      </c>
      <c r="I47" s="30">
        <v>6</v>
      </c>
      <c r="J47" s="30">
        <v>7</v>
      </c>
    </row>
    <row r="48" spans="1:10" ht="14.1" customHeight="1" x14ac:dyDescent="0.3">
      <c r="A48" s="196" t="s">
        <v>7</v>
      </c>
      <c r="B48" s="60"/>
      <c r="C48" s="47"/>
      <c r="D48" s="203"/>
      <c r="E48" s="181"/>
      <c r="F48" s="248"/>
      <c r="G48" s="248"/>
      <c r="H48" s="248"/>
      <c r="I48" s="248"/>
      <c r="J48" s="248"/>
    </row>
    <row r="49" spans="1:10" ht="14.1" customHeight="1" x14ac:dyDescent="0.3">
      <c r="A49" s="11"/>
      <c r="B49" s="523" t="s">
        <v>8</v>
      </c>
      <c r="C49" s="524"/>
      <c r="D49" s="525"/>
      <c r="E49" s="53" t="s">
        <v>129</v>
      </c>
      <c r="F49" s="22"/>
      <c r="G49" s="22"/>
      <c r="H49" s="22"/>
      <c r="I49" s="22"/>
      <c r="J49" s="22"/>
    </row>
    <row r="50" spans="1:10" ht="14.1" customHeight="1" x14ac:dyDescent="0.3">
      <c r="A50" s="11"/>
      <c r="B50" s="138"/>
      <c r="C50" s="523" t="s">
        <v>8</v>
      </c>
      <c r="D50" s="525"/>
      <c r="E50" s="53" t="s">
        <v>122</v>
      </c>
      <c r="F50" s="22">
        <v>139200</v>
      </c>
      <c r="G50" s="22">
        <v>65275</v>
      </c>
      <c r="H50" s="22">
        <v>74725</v>
      </c>
      <c r="I50" s="22">
        <f>SUM(G50:H50)</f>
        <v>140000</v>
      </c>
      <c r="J50" s="22">
        <v>140000</v>
      </c>
    </row>
    <row r="51" spans="1:10" ht="14.1" customHeight="1" x14ac:dyDescent="0.3">
      <c r="A51" s="11"/>
      <c r="B51" s="523" t="s">
        <v>9</v>
      </c>
      <c r="C51" s="524"/>
      <c r="D51" s="525"/>
      <c r="E51" s="53" t="s">
        <v>130</v>
      </c>
      <c r="F51" s="22"/>
      <c r="G51" s="22"/>
      <c r="H51" s="22"/>
      <c r="I51" s="22"/>
      <c r="J51" s="22"/>
    </row>
    <row r="52" spans="1:10" ht="14.1" customHeight="1" x14ac:dyDescent="0.3">
      <c r="A52" s="11"/>
      <c r="B52" s="138"/>
      <c r="C52" s="523" t="s">
        <v>52</v>
      </c>
      <c r="D52" s="525"/>
      <c r="E52" s="53" t="s">
        <v>123</v>
      </c>
      <c r="F52" s="22">
        <v>67932.789999999994</v>
      </c>
      <c r="G52" s="22">
        <v>0</v>
      </c>
      <c r="H52" s="22">
        <v>90000</v>
      </c>
      <c r="I52" s="22">
        <f>SUM(G52:H52)</f>
        <v>90000</v>
      </c>
      <c r="J52" s="22">
        <v>90000</v>
      </c>
    </row>
    <row r="53" spans="1:10" ht="14.1" customHeight="1" x14ac:dyDescent="0.3">
      <c r="A53" s="11"/>
      <c r="B53" s="523" t="s">
        <v>10</v>
      </c>
      <c r="C53" s="524"/>
      <c r="D53" s="525"/>
      <c r="E53" s="53" t="s">
        <v>131</v>
      </c>
      <c r="F53" s="393">
        <f>SUM(F54:F55)</f>
        <v>5327</v>
      </c>
      <c r="G53" s="393">
        <f t="shared" ref="G53:H53" si="2">SUM(G54:G55)</f>
        <v>11159.95</v>
      </c>
      <c r="H53" s="393">
        <f t="shared" si="2"/>
        <v>38840.050000000003</v>
      </c>
      <c r="I53" s="393">
        <f t="shared" ref="I53:I56" si="3">SUM(G53:H53)</f>
        <v>50000</v>
      </c>
      <c r="J53" s="393"/>
    </row>
    <row r="54" spans="1:10" ht="14.1" customHeight="1" x14ac:dyDescent="0.3">
      <c r="A54" s="11"/>
      <c r="B54" s="138"/>
      <c r="C54" s="523" t="s">
        <v>35</v>
      </c>
      <c r="D54" s="525"/>
      <c r="E54" s="53" t="s">
        <v>124</v>
      </c>
      <c r="F54" s="22">
        <v>5327</v>
      </c>
      <c r="G54" s="22">
        <v>11159.95</v>
      </c>
      <c r="H54" s="22">
        <v>18840.05</v>
      </c>
      <c r="I54" s="22">
        <f>SUM(G54:H54)</f>
        <v>30000</v>
      </c>
      <c r="J54" s="22">
        <v>30000</v>
      </c>
    </row>
    <row r="55" spans="1:10" ht="14.1" customHeight="1" x14ac:dyDescent="0.3">
      <c r="A55" s="11"/>
      <c r="B55" s="138"/>
      <c r="C55" s="540" t="s">
        <v>201</v>
      </c>
      <c r="D55" s="525"/>
      <c r="E55" s="53" t="s">
        <v>125</v>
      </c>
      <c r="F55" s="22">
        <v>0</v>
      </c>
      <c r="G55" s="22">
        <v>0</v>
      </c>
      <c r="H55" s="22">
        <v>20000</v>
      </c>
      <c r="I55" s="22">
        <f>SUM(G55:H55)</f>
        <v>20000</v>
      </c>
      <c r="J55" s="22">
        <v>20000</v>
      </c>
    </row>
    <row r="56" spans="1:10" ht="14.1" customHeight="1" x14ac:dyDescent="0.3">
      <c r="A56" s="11"/>
      <c r="B56" s="523" t="s">
        <v>77</v>
      </c>
      <c r="C56" s="524"/>
      <c r="D56" s="525"/>
      <c r="E56" s="53" t="s">
        <v>133</v>
      </c>
      <c r="F56" s="393">
        <f>SUM(F57:F58)</f>
        <v>13539</v>
      </c>
      <c r="G56" s="393">
        <f t="shared" ref="G56:H56" si="4">SUM(G57:G58)</f>
        <v>8995</v>
      </c>
      <c r="H56" s="393">
        <f t="shared" si="4"/>
        <v>13005</v>
      </c>
      <c r="I56" s="393">
        <f t="shared" si="3"/>
        <v>22000</v>
      </c>
      <c r="J56" s="393"/>
    </row>
    <row r="57" spans="1:10" ht="14.1" customHeight="1" x14ac:dyDescent="0.3">
      <c r="A57" s="11"/>
      <c r="B57" s="138"/>
      <c r="C57" s="523" t="s">
        <v>215</v>
      </c>
      <c r="D57" s="525"/>
      <c r="E57" s="53" t="s">
        <v>216</v>
      </c>
      <c r="F57" s="22">
        <v>752</v>
      </c>
      <c r="G57" s="22">
        <v>0</v>
      </c>
      <c r="H57" s="22">
        <v>1000</v>
      </c>
      <c r="I57" s="22">
        <f>SUM(G57:H57)</f>
        <v>1000</v>
      </c>
      <c r="J57" s="22">
        <v>1000</v>
      </c>
    </row>
    <row r="58" spans="1:10" ht="14.1" customHeight="1" x14ac:dyDescent="0.3">
      <c r="A58" s="11"/>
      <c r="B58" s="138"/>
      <c r="C58" s="523" t="s">
        <v>104</v>
      </c>
      <c r="D58" s="525"/>
      <c r="E58" s="53" t="s">
        <v>127</v>
      </c>
      <c r="F58" s="22">
        <v>12787</v>
      </c>
      <c r="G58" s="22">
        <v>8995</v>
      </c>
      <c r="H58" s="22">
        <v>12005</v>
      </c>
      <c r="I58" s="22">
        <f>SUM(G58:H58)</f>
        <v>21000</v>
      </c>
      <c r="J58" s="22">
        <v>21000</v>
      </c>
    </row>
    <row r="59" spans="1:10" ht="14.1" customHeight="1" x14ac:dyDescent="0.3">
      <c r="A59" s="11"/>
      <c r="B59" s="523" t="s">
        <v>13</v>
      </c>
      <c r="C59" s="523"/>
      <c r="D59" s="537"/>
      <c r="E59" s="53" t="s">
        <v>175</v>
      </c>
      <c r="F59" s="22"/>
      <c r="G59" s="22"/>
      <c r="H59" s="22"/>
      <c r="I59" s="22"/>
      <c r="J59" s="44"/>
    </row>
    <row r="60" spans="1:10" ht="14.1" customHeight="1" x14ac:dyDescent="0.3">
      <c r="A60" s="11"/>
      <c r="B60" s="138"/>
      <c r="C60" s="555" t="s">
        <v>108</v>
      </c>
      <c r="D60" s="539"/>
      <c r="E60" s="53" t="s">
        <v>176</v>
      </c>
      <c r="F60" s="22">
        <v>0</v>
      </c>
      <c r="G60" s="22">
        <v>0</v>
      </c>
      <c r="H60" s="22">
        <v>0</v>
      </c>
      <c r="I60" s="22">
        <f>SUM(G60:H60)</f>
        <v>0</v>
      </c>
      <c r="J60" s="22">
        <v>0</v>
      </c>
    </row>
    <row r="61" spans="1:10" ht="14.1" customHeight="1" x14ac:dyDescent="0.3">
      <c r="A61" s="11"/>
      <c r="B61" s="523" t="s">
        <v>81</v>
      </c>
      <c r="C61" s="523"/>
      <c r="D61" s="537"/>
      <c r="E61" s="53" t="s">
        <v>217</v>
      </c>
      <c r="F61" s="22"/>
      <c r="G61" s="22"/>
      <c r="H61" s="22"/>
      <c r="I61" s="22"/>
      <c r="J61" s="44"/>
    </row>
    <row r="62" spans="1:10" ht="14.1" customHeight="1" x14ac:dyDescent="0.3">
      <c r="A62" s="11"/>
      <c r="B62" s="138"/>
      <c r="C62" s="523" t="s">
        <v>243</v>
      </c>
      <c r="D62" s="537"/>
      <c r="E62" s="53" t="s">
        <v>218</v>
      </c>
      <c r="F62" s="22">
        <v>11835</v>
      </c>
      <c r="G62" s="22">
        <v>9380</v>
      </c>
      <c r="H62" s="22">
        <v>15620</v>
      </c>
      <c r="I62" s="22">
        <f>SUM(G62:H62)</f>
        <v>25000</v>
      </c>
      <c r="J62" s="22">
        <v>25000</v>
      </c>
    </row>
    <row r="63" spans="1:10" ht="14.1" customHeight="1" x14ac:dyDescent="0.3">
      <c r="A63" s="11"/>
      <c r="B63" s="79" t="s">
        <v>79</v>
      </c>
      <c r="C63" s="34"/>
      <c r="E63" s="53" t="s">
        <v>188</v>
      </c>
      <c r="F63" s="22"/>
      <c r="G63" s="22"/>
      <c r="H63" s="22"/>
      <c r="I63" s="22"/>
      <c r="J63" s="44"/>
    </row>
    <row r="64" spans="1:10" ht="14.1" customHeight="1" x14ac:dyDescent="0.3">
      <c r="A64" s="11"/>
      <c r="B64" s="79"/>
      <c r="C64" s="79" t="s">
        <v>450</v>
      </c>
      <c r="E64" s="53" t="s">
        <v>458</v>
      </c>
      <c r="F64" s="22">
        <v>0</v>
      </c>
      <c r="G64" s="22">
        <v>5430</v>
      </c>
      <c r="H64" s="22">
        <v>44570</v>
      </c>
      <c r="I64" s="22">
        <f>SUM(G64:H64)</f>
        <v>50000</v>
      </c>
      <c r="J64" s="22">
        <v>50000</v>
      </c>
    </row>
    <row r="65" spans="1:10" ht="14.1" customHeight="1" x14ac:dyDescent="0.3">
      <c r="A65" s="39"/>
      <c r="B65" s="521" t="s">
        <v>93</v>
      </c>
      <c r="C65" s="521"/>
      <c r="D65" s="522"/>
      <c r="E65" s="53"/>
      <c r="F65" s="17">
        <f>SUM(F50,F52,F53,F56,F60,F62)</f>
        <v>237833.78999999998</v>
      </c>
      <c r="G65" s="17">
        <f>SUM(G50,G52,G53,G56,G60,G62,G64)</f>
        <v>100239.95</v>
      </c>
      <c r="H65" s="17">
        <f>SUM(H50,H52,H53,H56,H60,H62,H64)</f>
        <v>276760.05</v>
      </c>
      <c r="I65" s="17">
        <f>SUM(I50,I52,I54,I55,I57,I58,I62,I64)</f>
        <v>377000</v>
      </c>
      <c r="J65" s="17">
        <f>SUM(J50,J52,J54,J55,J57,J58,J62,J64)</f>
        <v>377000</v>
      </c>
    </row>
    <row r="66" spans="1:10" ht="14.1" customHeight="1" x14ac:dyDescent="0.3">
      <c r="A66" s="554" t="s">
        <v>15</v>
      </c>
      <c r="B66" s="521"/>
      <c r="C66" s="521"/>
      <c r="D66" s="522"/>
      <c r="E66" s="89"/>
      <c r="F66" s="17"/>
      <c r="G66" s="17"/>
      <c r="H66" s="17"/>
      <c r="I66" s="17"/>
      <c r="J66" s="17"/>
    </row>
    <row r="67" spans="1:10" ht="14.1" customHeight="1" x14ac:dyDescent="0.3">
      <c r="A67" s="39"/>
      <c r="B67" s="524" t="s">
        <v>90</v>
      </c>
      <c r="C67" s="524"/>
      <c r="D67" s="525"/>
      <c r="E67" s="53" t="s">
        <v>189</v>
      </c>
      <c r="F67" s="54"/>
      <c r="G67" s="54"/>
      <c r="H67" s="54"/>
      <c r="I67" s="54"/>
      <c r="J67" s="54"/>
    </row>
    <row r="68" spans="1:10" ht="14.1" customHeight="1" x14ac:dyDescent="0.3">
      <c r="A68" s="39"/>
      <c r="B68" s="137"/>
      <c r="C68" s="538" t="s">
        <v>116</v>
      </c>
      <c r="D68" s="539"/>
      <c r="E68" s="53" t="s">
        <v>191</v>
      </c>
      <c r="F68" s="54">
        <v>0</v>
      </c>
      <c r="G68" s="54">
        <v>0</v>
      </c>
      <c r="H68" s="54">
        <v>0</v>
      </c>
      <c r="I68" s="54">
        <f>SUM(G68:H68)</f>
        <v>0</v>
      </c>
      <c r="J68" s="54">
        <v>0</v>
      </c>
    </row>
    <row r="69" spans="1:10" ht="14.1" customHeight="1" x14ac:dyDescent="0.3">
      <c r="A69" s="39"/>
      <c r="B69" s="413"/>
      <c r="C69" s="417"/>
      <c r="D69" s="418" t="s">
        <v>470</v>
      </c>
      <c r="E69" s="53"/>
      <c r="F69" s="54">
        <v>10390</v>
      </c>
      <c r="G69" s="54">
        <v>0</v>
      </c>
      <c r="H69" s="54">
        <v>0</v>
      </c>
      <c r="I69" s="54">
        <v>0</v>
      </c>
      <c r="J69" s="54">
        <v>0</v>
      </c>
    </row>
    <row r="70" spans="1:10" ht="14.1" customHeight="1" x14ac:dyDescent="0.3">
      <c r="A70" s="39"/>
      <c r="B70" s="137"/>
      <c r="C70" s="523" t="s">
        <v>337</v>
      </c>
      <c r="D70" s="537"/>
      <c r="E70" s="229" t="s">
        <v>199</v>
      </c>
      <c r="F70" s="54">
        <v>0</v>
      </c>
      <c r="G70" s="54">
        <v>0</v>
      </c>
      <c r="H70" s="54">
        <v>0</v>
      </c>
      <c r="I70" s="54">
        <v>0</v>
      </c>
      <c r="J70" s="54">
        <v>0</v>
      </c>
    </row>
    <row r="71" spans="1:10" ht="14.1" customHeight="1" x14ac:dyDescent="0.3">
      <c r="A71" s="39"/>
      <c r="B71" s="167"/>
      <c r="C71" s="169"/>
      <c r="D71" s="170" t="s">
        <v>244</v>
      </c>
      <c r="E71" s="53" t="s">
        <v>338</v>
      </c>
      <c r="F71" s="54">
        <v>14995</v>
      </c>
      <c r="G71" s="54">
        <v>0</v>
      </c>
      <c r="H71" s="54">
        <v>0</v>
      </c>
      <c r="I71" s="54">
        <f>SUM(G71:H71)</f>
        <v>0</v>
      </c>
      <c r="J71" s="54">
        <v>0</v>
      </c>
    </row>
    <row r="72" spans="1:10" s="451" customFormat="1" ht="14.1" customHeight="1" x14ac:dyDescent="0.3">
      <c r="A72" s="39"/>
      <c r="B72" s="457"/>
      <c r="C72" s="456"/>
      <c r="D72" s="460" t="s">
        <v>504</v>
      </c>
      <c r="E72" s="452" t="s">
        <v>325</v>
      </c>
      <c r="F72" s="54">
        <v>0</v>
      </c>
      <c r="G72" s="54">
        <v>0</v>
      </c>
      <c r="H72" s="54">
        <v>0</v>
      </c>
      <c r="I72" s="54">
        <v>0</v>
      </c>
      <c r="J72" s="54">
        <v>10000</v>
      </c>
    </row>
    <row r="73" spans="1:10" s="451" customFormat="1" ht="14.1" customHeight="1" x14ac:dyDescent="0.3">
      <c r="A73" s="39"/>
      <c r="B73" s="457"/>
      <c r="C73" s="456" t="s">
        <v>531</v>
      </c>
      <c r="D73" s="460"/>
      <c r="E73" s="452" t="s">
        <v>193</v>
      </c>
      <c r="F73" s="54">
        <v>0</v>
      </c>
      <c r="G73" s="54">
        <v>0</v>
      </c>
      <c r="H73" s="54">
        <v>0</v>
      </c>
      <c r="I73" s="54">
        <v>0</v>
      </c>
      <c r="J73" s="54">
        <v>0</v>
      </c>
    </row>
    <row r="74" spans="1:10" s="451" customFormat="1" ht="14.1" customHeight="1" x14ac:dyDescent="0.3">
      <c r="A74" s="39"/>
      <c r="B74" s="457"/>
      <c r="C74" s="456"/>
      <c r="D74" s="460" t="s">
        <v>553</v>
      </c>
      <c r="E74" s="452" t="s">
        <v>432</v>
      </c>
      <c r="F74" s="54">
        <v>0</v>
      </c>
      <c r="G74" s="54">
        <v>0</v>
      </c>
      <c r="H74" s="54">
        <v>0</v>
      </c>
      <c r="I74" s="54">
        <v>0</v>
      </c>
      <c r="J74" s="54">
        <v>35000</v>
      </c>
    </row>
    <row r="75" spans="1:10" ht="14.1" customHeight="1" x14ac:dyDescent="0.3">
      <c r="A75" s="39"/>
      <c r="B75" s="521" t="s">
        <v>94</v>
      </c>
      <c r="C75" s="521"/>
      <c r="D75" s="522"/>
      <c r="E75" s="89"/>
      <c r="F75" s="38">
        <f>SUM(F68:F74)</f>
        <v>25385</v>
      </c>
      <c r="G75" s="38">
        <f>SUM(G68:G71)</f>
        <v>0</v>
      </c>
      <c r="H75" s="38">
        <f>SUM(H68:H71)</f>
        <v>0</v>
      </c>
      <c r="I75" s="38">
        <f>SUM(G75:H75)</f>
        <v>0</v>
      </c>
      <c r="J75" s="38">
        <f>SUM(J68:J74)</f>
        <v>45000</v>
      </c>
    </row>
    <row r="76" spans="1:10" ht="14.1" customHeight="1" thickBot="1" x14ac:dyDescent="0.35">
      <c r="A76" s="534" t="s">
        <v>16</v>
      </c>
      <c r="B76" s="535"/>
      <c r="C76" s="535"/>
      <c r="D76" s="536"/>
      <c r="E76" s="30"/>
      <c r="F76" s="157">
        <f>SUM(F34,F65,F75)</f>
        <v>1877326.79</v>
      </c>
      <c r="G76" s="157">
        <f>SUM(G34,G65,G75)</f>
        <v>926308.95</v>
      </c>
      <c r="H76" s="157">
        <f>SUM(H34,H65,H75)</f>
        <v>1122805.05</v>
      </c>
      <c r="I76" s="157">
        <f>SUM(I34,I65,I75)</f>
        <v>2049114</v>
      </c>
      <c r="J76" s="157">
        <f>SUM(J34,J65,J75)</f>
        <v>2418282</v>
      </c>
    </row>
    <row r="77" spans="1:10" ht="14.1" customHeight="1" thickTop="1" x14ac:dyDescent="0.3">
      <c r="A77" s="13"/>
      <c r="B77" s="13"/>
      <c r="C77" s="20"/>
      <c r="D77" s="20"/>
      <c r="E77" s="88"/>
      <c r="F77" s="59"/>
      <c r="G77" s="59"/>
      <c r="H77" s="59"/>
      <c r="I77" s="59"/>
      <c r="J77" s="59"/>
    </row>
    <row r="78" spans="1:10" s="352" customFormat="1" ht="14.1" customHeight="1" x14ac:dyDescent="0.3">
      <c r="A78" s="31" t="s">
        <v>28</v>
      </c>
      <c r="B78" s="31"/>
      <c r="C78" s="31"/>
      <c r="D78" s="31"/>
      <c r="E78" s="24" t="s">
        <v>30</v>
      </c>
      <c r="F78" s="49"/>
      <c r="G78" s="49"/>
      <c r="H78" s="41" t="s">
        <v>31</v>
      </c>
      <c r="I78" s="49"/>
      <c r="J78" s="49"/>
    </row>
    <row r="79" spans="1:10" s="352" customFormat="1" ht="14.1" customHeight="1" x14ac:dyDescent="0.3">
      <c r="A79" s="31"/>
      <c r="B79" s="31"/>
      <c r="C79" s="31"/>
      <c r="D79" s="31"/>
      <c r="E79" s="421"/>
      <c r="F79" s="49"/>
      <c r="G79" s="49"/>
      <c r="H79" s="49"/>
      <c r="I79" s="49"/>
      <c r="J79" s="49"/>
    </row>
    <row r="80" spans="1:10" s="352" customFormat="1" ht="14.1" customHeight="1" x14ac:dyDescent="0.3">
      <c r="A80" s="31"/>
      <c r="B80" s="386"/>
      <c r="C80" s="386" t="s">
        <v>487</v>
      </c>
      <c r="D80" s="386"/>
      <c r="E80" s="386"/>
      <c r="F80" s="386" t="s">
        <v>32</v>
      </c>
      <c r="G80" s="386"/>
      <c r="H80" s="387"/>
      <c r="I80" s="386" t="s">
        <v>33</v>
      </c>
      <c r="J80" s="387"/>
    </row>
    <row r="81" spans="1:10" s="352" customFormat="1" ht="14.1" customHeight="1" x14ac:dyDescent="0.3">
      <c r="A81" s="31"/>
      <c r="B81" s="31"/>
      <c r="C81" s="228" t="s">
        <v>29</v>
      </c>
      <c r="D81" s="31"/>
      <c r="E81" s="421"/>
      <c r="F81" s="228" t="s">
        <v>281</v>
      </c>
      <c r="G81" s="31"/>
      <c r="H81" s="49"/>
      <c r="I81" s="228" t="s">
        <v>342</v>
      </c>
      <c r="J81" s="49"/>
    </row>
  </sheetData>
  <mergeCells count="52">
    <mergeCell ref="C54:D54"/>
    <mergeCell ref="A47:D47"/>
    <mergeCell ref="B53:D53"/>
    <mergeCell ref="C50:D50"/>
    <mergeCell ref="C52:D52"/>
    <mergeCell ref="B49:D49"/>
    <mergeCell ref="B51:D51"/>
    <mergeCell ref="C55:D55"/>
    <mergeCell ref="C57:D57"/>
    <mergeCell ref="C58:D58"/>
    <mergeCell ref="C60:D60"/>
    <mergeCell ref="B59:D59"/>
    <mergeCell ref="A5:J5"/>
    <mergeCell ref="A6:J6"/>
    <mergeCell ref="G8:I8"/>
    <mergeCell ref="J8:J9"/>
    <mergeCell ref="E9:E10"/>
    <mergeCell ref="I9:I10"/>
    <mergeCell ref="A9:D10"/>
    <mergeCell ref="G9:G10"/>
    <mergeCell ref="H9:H10"/>
    <mergeCell ref="J44:J45"/>
    <mergeCell ref="E45:E46"/>
    <mergeCell ref="I45:I46"/>
    <mergeCell ref="B13:D13"/>
    <mergeCell ref="C14:D14"/>
    <mergeCell ref="B15:D15"/>
    <mergeCell ref="C20:D20"/>
    <mergeCell ref="C21:D21"/>
    <mergeCell ref="C22:D22"/>
    <mergeCell ref="C23:D23"/>
    <mergeCell ref="C24:D24"/>
    <mergeCell ref="C32:D32"/>
    <mergeCell ref="C16:D16"/>
    <mergeCell ref="B34:D34"/>
    <mergeCell ref="G44:I44"/>
    <mergeCell ref="A46:D46"/>
    <mergeCell ref="A11:D11"/>
    <mergeCell ref="A12:D12"/>
    <mergeCell ref="C17:D17"/>
    <mergeCell ref="C18:D18"/>
    <mergeCell ref="C19:D19"/>
    <mergeCell ref="B75:D75"/>
    <mergeCell ref="A76:D76"/>
    <mergeCell ref="B56:D56"/>
    <mergeCell ref="C68:D68"/>
    <mergeCell ref="C70:D70"/>
    <mergeCell ref="B61:D61"/>
    <mergeCell ref="B65:D65"/>
    <mergeCell ref="A66:D66"/>
    <mergeCell ref="B67:D67"/>
    <mergeCell ref="C62:D62"/>
  </mergeCells>
  <pageMargins left="2.06" right="0.39370078740157483" top="0.27559055118110237" bottom="7.874015748031496E-2" header="0" footer="0"/>
  <pageSetup paperSize="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31"/>
  <dimension ref="A1:N98"/>
  <sheetViews>
    <sheetView topLeftCell="A56" workbookViewId="0">
      <selection activeCell="N76" sqref="N76"/>
    </sheetView>
  </sheetViews>
  <sheetFormatPr defaultColWidth="9.109375" defaultRowHeight="14.1" customHeight="1" x14ac:dyDescent="0.3"/>
  <cols>
    <col min="1" max="1" width="4" style="40" customWidth="1"/>
    <col min="2" max="2" width="2.88671875" style="40" customWidth="1"/>
    <col min="3" max="3" width="2.5546875" style="40" customWidth="1"/>
    <col min="4" max="4" width="38.109375" style="40" customWidth="1"/>
    <col min="5" max="5" width="16.44140625" style="87" customWidth="1"/>
    <col min="6" max="6" width="16.21875" style="40" customWidth="1"/>
    <col min="7" max="7" width="16" style="40" customWidth="1"/>
    <col min="8" max="8" width="15.109375" style="40" customWidth="1"/>
    <col min="9" max="10" width="15.5546875" style="40" customWidth="1"/>
    <col min="11" max="11" width="13" style="40" customWidth="1"/>
    <col min="12" max="16384" width="9.109375" style="40"/>
  </cols>
  <sheetData>
    <row r="1" spans="1:10" s="31" customFormat="1" ht="14.1" customHeight="1" x14ac:dyDescent="0.3">
      <c r="B1" s="31" t="s">
        <v>0</v>
      </c>
      <c r="E1" s="421"/>
      <c r="F1" s="49"/>
      <c r="G1" s="49"/>
      <c r="H1" s="49"/>
      <c r="I1" s="49"/>
      <c r="J1" s="49" t="s">
        <v>27</v>
      </c>
    </row>
    <row r="2" spans="1:10" s="31" customFormat="1" ht="14.1" customHeight="1" x14ac:dyDescent="0.3">
      <c r="A2" s="558" t="s">
        <v>471</v>
      </c>
      <c r="B2" s="558"/>
      <c r="C2" s="558"/>
      <c r="D2" s="558"/>
      <c r="E2" s="558"/>
      <c r="F2" s="558"/>
      <c r="G2" s="558"/>
      <c r="H2" s="558"/>
      <c r="I2" s="558"/>
      <c r="J2" s="558"/>
    </row>
    <row r="3" spans="1:10" ht="14.1" customHeight="1" x14ac:dyDescent="0.3">
      <c r="A3" s="544" t="s">
        <v>472</v>
      </c>
      <c r="B3" s="544"/>
      <c r="C3" s="544"/>
      <c r="D3" s="544"/>
      <c r="E3" s="544"/>
      <c r="F3" s="544"/>
      <c r="G3" s="544"/>
      <c r="H3" s="544"/>
      <c r="I3" s="544"/>
      <c r="J3" s="544"/>
    </row>
    <row r="4" spans="1:10" ht="14.1" customHeight="1" thickBot="1" x14ac:dyDescent="0.35">
      <c r="A4" s="40" t="s">
        <v>76</v>
      </c>
    </row>
    <row r="5" spans="1:10" ht="14.1" customHeight="1" thickBot="1" x14ac:dyDescent="0.35">
      <c r="A5" s="25"/>
      <c r="B5" s="26"/>
      <c r="C5" s="26"/>
      <c r="D5" s="26"/>
      <c r="E5" s="27"/>
      <c r="F5" s="288"/>
      <c r="G5" s="545" t="s">
        <v>20</v>
      </c>
      <c r="H5" s="545"/>
      <c r="I5" s="545"/>
      <c r="J5" s="518" t="s">
        <v>25</v>
      </c>
    </row>
    <row r="6" spans="1:10" ht="14.1" customHeight="1" x14ac:dyDescent="0.3">
      <c r="A6" s="549" t="s">
        <v>1</v>
      </c>
      <c r="B6" s="550"/>
      <c r="C6" s="550"/>
      <c r="D6" s="546"/>
      <c r="E6" s="588" t="s">
        <v>17</v>
      </c>
      <c r="F6" s="289" t="s">
        <v>18</v>
      </c>
      <c r="G6" s="547" t="s">
        <v>19</v>
      </c>
      <c r="H6" s="547" t="s">
        <v>24</v>
      </c>
      <c r="I6" s="547" t="s">
        <v>23</v>
      </c>
      <c r="J6" s="519"/>
    </row>
    <row r="7" spans="1:10" ht="14.1" customHeight="1" thickBot="1" x14ac:dyDescent="0.35">
      <c r="A7" s="591"/>
      <c r="B7" s="592"/>
      <c r="C7" s="592"/>
      <c r="D7" s="593"/>
      <c r="E7" s="589"/>
      <c r="F7" s="301" t="s">
        <v>19</v>
      </c>
      <c r="G7" s="590"/>
      <c r="H7" s="590"/>
      <c r="I7" s="590"/>
      <c r="J7" s="301" t="s">
        <v>26</v>
      </c>
    </row>
    <row r="8" spans="1:10" ht="14.1" customHeight="1" x14ac:dyDescent="0.3">
      <c r="A8" s="594"/>
      <c r="B8" s="595"/>
      <c r="C8" s="595"/>
      <c r="D8" s="596"/>
      <c r="E8" s="299"/>
      <c r="F8" s="299"/>
      <c r="G8" s="299"/>
      <c r="H8" s="299"/>
      <c r="I8" s="299"/>
      <c r="J8" s="299"/>
    </row>
    <row r="9" spans="1:10" ht="14.1" customHeight="1" x14ac:dyDescent="0.3">
      <c r="A9" s="554" t="s">
        <v>66</v>
      </c>
      <c r="B9" s="521"/>
      <c r="C9" s="521"/>
      <c r="D9" s="522"/>
      <c r="E9" s="300"/>
      <c r="F9" s="14"/>
      <c r="G9" s="14"/>
      <c r="H9" s="14"/>
      <c r="I9" s="14"/>
      <c r="J9" s="14"/>
    </row>
    <row r="10" spans="1:10" ht="14.1" customHeight="1" x14ac:dyDescent="0.3">
      <c r="A10" s="32"/>
      <c r="B10" s="524" t="s">
        <v>2</v>
      </c>
      <c r="C10" s="524"/>
      <c r="D10" s="525"/>
      <c r="E10" s="53" t="s">
        <v>167</v>
      </c>
      <c r="F10" s="14"/>
      <c r="G10" s="14"/>
      <c r="H10" s="14"/>
      <c r="I10" s="14"/>
      <c r="J10" s="14"/>
    </row>
    <row r="11" spans="1:10" ht="14.1" customHeight="1" x14ac:dyDescent="0.3">
      <c r="A11" s="32"/>
      <c r="B11" s="33"/>
      <c r="C11" s="524" t="s">
        <v>3</v>
      </c>
      <c r="D11" s="525"/>
      <c r="E11" s="142" t="s">
        <v>82</v>
      </c>
      <c r="F11" s="22">
        <v>3080151</v>
      </c>
      <c r="G11" s="22">
        <v>1664868</v>
      </c>
      <c r="H11" s="22">
        <v>1664868</v>
      </c>
      <c r="I11" s="22">
        <f t="shared" ref="I11:I20" si="0">SUM(G11:H11)</f>
        <v>3329736</v>
      </c>
      <c r="J11" s="22">
        <v>3544308</v>
      </c>
    </row>
    <row r="12" spans="1:10" ht="14.1" customHeight="1" x14ac:dyDescent="0.3">
      <c r="A12" s="32"/>
      <c r="B12" s="524" t="s">
        <v>4</v>
      </c>
      <c r="C12" s="524"/>
      <c r="D12" s="525"/>
      <c r="E12" s="53" t="s">
        <v>168</v>
      </c>
      <c r="F12" s="392">
        <f>SUM(F14:F24)</f>
        <v>1493231.56</v>
      </c>
      <c r="G12" s="392">
        <f t="shared" ref="G12" si="1">SUM(G14:G24)</f>
        <v>719574.75</v>
      </c>
      <c r="H12" s="392">
        <f>SUM(H14:H24)</f>
        <v>994694.25</v>
      </c>
      <c r="I12" s="392">
        <f t="shared" si="0"/>
        <v>1714269</v>
      </c>
      <c r="J12" s="392">
        <f>SUM(J14:J24)</f>
        <v>1815524</v>
      </c>
    </row>
    <row r="13" spans="1:10" ht="14.1" customHeight="1" x14ac:dyDescent="0.3">
      <c r="A13" s="32"/>
      <c r="B13" s="31"/>
      <c r="C13" s="524" t="s">
        <v>5</v>
      </c>
      <c r="D13" s="525"/>
      <c r="E13" s="142" t="s">
        <v>83</v>
      </c>
      <c r="F13" s="22">
        <v>264000</v>
      </c>
      <c r="G13" s="22">
        <v>132000</v>
      </c>
      <c r="H13" s="22">
        <v>132000</v>
      </c>
      <c r="I13" s="22">
        <f t="shared" si="0"/>
        <v>264000</v>
      </c>
      <c r="J13" s="22">
        <v>264000</v>
      </c>
    </row>
    <row r="14" spans="1:10" ht="14.1" customHeight="1" x14ac:dyDescent="0.3">
      <c r="A14" s="32"/>
      <c r="B14" s="31"/>
      <c r="C14" s="524" t="s">
        <v>137</v>
      </c>
      <c r="D14" s="525"/>
      <c r="E14" s="244" t="s">
        <v>152</v>
      </c>
      <c r="F14" s="22">
        <v>67500</v>
      </c>
      <c r="G14" s="22">
        <v>33750</v>
      </c>
      <c r="H14" s="22">
        <v>33750</v>
      </c>
      <c r="I14" s="22">
        <f t="shared" si="0"/>
        <v>67500</v>
      </c>
      <c r="J14" s="22">
        <v>67500</v>
      </c>
    </row>
    <row r="15" spans="1:10" ht="14.1" customHeight="1" x14ac:dyDescent="0.3">
      <c r="A15" s="32"/>
      <c r="B15" s="31"/>
      <c r="C15" s="524" t="s">
        <v>138</v>
      </c>
      <c r="D15" s="525"/>
      <c r="E15" s="244" t="s">
        <v>153</v>
      </c>
      <c r="F15" s="22">
        <v>67500</v>
      </c>
      <c r="G15" s="22">
        <v>33750</v>
      </c>
      <c r="H15" s="22">
        <v>33750</v>
      </c>
      <c r="I15" s="22">
        <f t="shared" si="0"/>
        <v>67500</v>
      </c>
      <c r="J15" s="22">
        <v>67500</v>
      </c>
    </row>
    <row r="16" spans="1:10" ht="14.1" customHeight="1" x14ac:dyDescent="0.3">
      <c r="A16" s="32"/>
      <c r="B16" s="31"/>
      <c r="C16" s="524" t="s">
        <v>139</v>
      </c>
      <c r="D16" s="525"/>
      <c r="E16" s="244" t="s">
        <v>154</v>
      </c>
      <c r="F16" s="22">
        <v>55000</v>
      </c>
      <c r="G16" s="22">
        <v>55000</v>
      </c>
      <c r="H16" s="22">
        <v>0</v>
      </c>
      <c r="I16" s="22">
        <f t="shared" si="0"/>
        <v>55000</v>
      </c>
      <c r="J16" s="22">
        <v>66000</v>
      </c>
    </row>
    <row r="17" spans="1:10" ht="14.1" customHeight="1" x14ac:dyDescent="0.3">
      <c r="A17" s="32"/>
      <c r="B17" s="31"/>
      <c r="C17" s="240" t="s">
        <v>140</v>
      </c>
      <c r="D17" s="241"/>
      <c r="E17" s="244" t="s">
        <v>155</v>
      </c>
      <c r="F17" s="429">
        <v>217800</v>
      </c>
      <c r="G17" s="429">
        <v>108900</v>
      </c>
      <c r="H17" s="429">
        <v>108900</v>
      </c>
      <c r="I17" s="429">
        <f t="shared" si="0"/>
        <v>217800</v>
      </c>
      <c r="J17" s="429">
        <v>198000</v>
      </c>
    </row>
    <row r="18" spans="1:10" ht="14.1" customHeight="1" x14ac:dyDescent="0.3">
      <c r="A18" s="32"/>
      <c r="B18" s="31"/>
      <c r="C18" s="240" t="s">
        <v>141</v>
      </c>
      <c r="D18" s="241"/>
      <c r="E18" s="244" t="s">
        <v>156</v>
      </c>
      <c r="F18" s="429">
        <v>0</v>
      </c>
      <c r="G18" s="429">
        <v>0</v>
      </c>
      <c r="H18" s="429">
        <v>0</v>
      </c>
      <c r="I18" s="429">
        <f t="shared" si="0"/>
        <v>0</v>
      </c>
      <c r="J18" s="429">
        <v>19800</v>
      </c>
    </row>
    <row r="19" spans="1:10" ht="14.1" customHeight="1" x14ac:dyDescent="0.3">
      <c r="A19" s="32"/>
      <c r="B19" s="31"/>
      <c r="C19" s="524" t="s">
        <v>142</v>
      </c>
      <c r="D19" s="525"/>
      <c r="E19" s="244" t="s">
        <v>157</v>
      </c>
      <c r="F19" s="22">
        <v>0</v>
      </c>
      <c r="G19" s="22">
        <v>0</v>
      </c>
      <c r="H19" s="22">
        <v>0</v>
      </c>
      <c r="I19" s="22">
        <f t="shared" si="0"/>
        <v>0</v>
      </c>
      <c r="J19" s="22">
        <v>0</v>
      </c>
    </row>
    <row r="20" spans="1:10" ht="14.1" customHeight="1" x14ac:dyDescent="0.3">
      <c r="A20" s="32"/>
      <c r="B20" s="31"/>
      <c r="C20" s="240" t="s">
        <v>143</v>
      </c>
      <c r="D20" s="241"/>
      <c r="E20" s="244" t="s">
        <v>158</v>
      </c>
      <c r="F20" s="22">
        <v>509795.56</v>
      </c>
      <c r="G20" s="22">
        <v>210696.75</v>
      </c>
      <c r="H20" s="22">
        <v>485816.25</v>
      </c>
      <c r="I20" s="22">
        <f t="shared" si="0"/>
        <v>696513</v>
      </c>
      <c r="J20" s="22">
        <v>731006</v>
      </c>
    </row>
    <row r="21" spans="1:10" ht="14.1" customHeight="1" x14ac:dyDescent="0.3">
      <c r="A21" s="32"/>
      <c r="B21" s="31"/>
      <c r="C21" s="240" t="s">
        <v>146</v>
      </c>
      <c r="D21" s="241"/>
      <c r="E21" s="244" t="s">
        <v>159</v>
      </c>
      <c r="F21" s="22">
        <v>0</v>
      </c>
      <c r="G21" s="22">
        <v>0</v>
      </c>
      <c r="H21" s="22">
        <v>0</v>
      </c>
      <c r="I21" s="22">
        <v>0</v>
      </c>
      <c r="J21" s="22">
        <v>20000</v>
      </c>
    </row>
    <row r="22" spans="1:10" ht="14.1" customHeight="1" x14ac:dyDescent="0.3">
      <c r="A22" s="32"/>
      <c r="B22" s="31"/>
      <c r="C22" s="524" t="s">
        <v>145</v>
      </c>
      <c r="D22" s="525"/>
      <c r="E22" s="244" t="s">
        <v>161</v>
      </c>
      <c r="F22" s="22">
        <v>260318</v>
      </c>
      <c r="G22" s="22">
        <v>0</v>
      </c>
      <c r="H22" s="22">
        <v>277478</v>
      </c>
      <c r="I22" s="22">
        <f>SUM(G22:H22)</f>
        <v>277478</v>
      </c>
      <c r="J22" s="22">
        <v>295359</v>
      </c>
    </row>
    <row r="23" spans="1:10" ht="14.1" customHeight="1" x14ac:dyDescent="0.3">
      <c r="A23" s="32"/>
      <c r="B23" s="31"/>
      <c r="C23" s="524" t="s">
        <v>258</v>
      </c>
      <c r="D23" s="525"/>
      <c r="E23" s="244" t="s">
        <v>161</v>
      </c>
      <c r="F23" s="22">
        <v>260318</v>
      </c>
      <c r="G23" s="22">
        <v>277478</v>
      </c>
      <c r="H23" s="22">
        <v>0</v>
      </c>
      <c r="I23" s="22">
        <f>SUM(G23:H23)</f>
        <v>277478</v>
      </c>
      <c r="J23" s="22">
        <v>295359</v>
      </c>
    </row>
    <row r="24" spans="1:10" ht="14.1" customHeight="1" x14ac:dyDescent="0.3">
      <c r="A24" s="32"/>
      <c r="B24" s="31"/>
      <c r="C24" s="524" t="s">
        <v>147</v>
      </c>
      <c r="D24" s="525"/>
      <c r="E24" s="244" t="s">
        <v>162</v>
      </c>
      <c r="F24" s="22">
        <v>55000</v>
      </c>
      <c r="G24" s="22">
        <v>0</v>
      </c>
      <c r="H24" s="22">
        <v>55000</v>
      </c>
      <c r="I24" s="22">
        <f>SUM(G24:H24)</f>
        <v>55000</v>
      </c>
      <c r="J24" s="22">
        <v>55000</v>
      </c>
    </row>
    <row r="25" spans="1:10" ht="14.1" customHeight="1" x14ac:dyDescent="0.3">
      <c r="A25" s="32"/>
      <c r="B25" s="33" t="s">
        <v>64</v>
      </c>
      <c r="C25" s="33"/>
      <c r="D25" s="34"/>
      <c r="E25" s="239" t="s">
        <v>163</v>
      </c>
      <c r="F25" s="393">
        <f>SUM(F26:F29)</f>
        <v>437248.64</v>
      </c>
      <c r="G25" s="393">
        <f t="shared" ref="G25:J25" si="2">SUM(G26:G29)</f>
        <v>223590.34</v>
      </c>
      <c r="H25" s="393">
        <f>SUM(H26:H29)</f>
        <v>242318.66</v>
      </c>
      <c r="I25" s="393">
        <f t="shared" si="2"/>
        <v>465909</v>
      </c>
      <c r="J25" s="393">
        <f t="shared" si="2"/>
        <v>470835</v>
      </c>
    </row>
    <row r="26" spans="1:10" ht="14.1" customHeight="1" x14ac:dyDescent="0.3">
      <c r="A26" s="32"/>
      <c r="B26" s="31"/>
      <c r="C26" s="138" t="s">
        <v>148</v>
      </c>
      <c r="D26" s="141"/>
      <c r="E26" s="53" t="s">
        <v>164</v>
      </c>
      <c r="F26" s="22">
        <v>369618.12</v>
      </c>
      <c r="G26" s="22">
        <v>199784.16</v>
      </c>
      <c r="H26" s="22">
        <v>199791.84</v>
      </c>
      <c r="I26" s="14">
        <f>SUM(G26:H26)</f>
        <v>399576</v>
      </c>
      <c r="J26" s="14">
        <v>403312</v>
      </c>
    </row>
    <row r="27" spans="1:10" ht="14.1" customHeight="1" x14ac:dyDescent="0.3">
      <c r="A27" s="32"/>
      <c r="B27" s="31"/>
      <c r="C27" s="138" t="s">
        <v>149</v>
      </c>
      <c r="D27" s="141"/>
      <c r="E27" s="53" t="s">
        <v>165</v>
      </c>
      <c r="F27" s="22">
        <v>20830.52</v>
      </c>
      <c r="G27" s="22">
        <v>6600</v>
      </c>
      <c r="H27" s="22">
        <v>6600</v>
      </c>
      <c r="I27" s="14">
        <f>SUM(G27:H27)</f>
        <v>13200</v>
      </c>
      <c r="J27" s="14">
        <v>13200</v>
      </c>
    </row>
    <row r="28" spans="1:10" ht="14.1" customHeight="1" x14ac:dyDescent="0.3">
      <c r="A28" s="32"/>
      <c r="B28" s="31"/>
      <c r="C28" s="138" t="s">
        <v>150</v>
      </c>
      <c r="D28" s="141"/>
      <c r="E28" s="53" t="s">
        <v>169</v>
      </c>
      <c r="F28" s="22">
        <v>33600</v>
      </c>
      <c r="G28" s="22">
        <v>12806.18</v>
      </c>
      <c r="H28" s="22">
        <v>27126.82</v>
      </c>
      <c r="I28" s="14">
        <f>SUM(G28:H28)</f>
        <v>39933</v>
      </c>
      <c r="J28" s="14">
        <v>41123</v>
      </c>
    </row>
    <row r="29" spans="1:10" ht="14.1" customHeight="1" x14ac:dyDescent="0.3">
      <c r="A29" s="32"/>
      <c r="B29" s="31"/>
      <c r="C29" s="138" t="s">
        <v>151</v>
      </c>
      <c r="D29" s="141"/>
      <c r="E29" s="53" t="s">
        <v>166</v>
      </c>
      <c r="F29" s="22">
        <v>13200</v>
      </c>
      <c r="G29" s="22">
        <v>4400</v>
      </c>
      <c r="H29" s="22">
        <v>8800</v>
      </c>
      <c r="I29" s="14">
        <f>SUM(G29:H29)</f>
        <v>13200</v>
      </c>
      <c r="J29" s="14">
        <v>13200</v>
      </c>
    </row>
    <row r="30" spans="1:10" ht="14.1" customHeight="1" x14ac:dyDescent="0.3">
      <c r="A30" s="32"/>
      <c r="B30" s="140" t="s">
        <v>6</v>
      </c>
      <c r="C30" s="141"/>
      <c r="E30" s="53" t="s">
        <v>170</v>
      </c>
      <c r="F30" s="14"/>
      <c r="G30" s="14"/>
      <c r="H30" s="14"/>
      <c r="I30" s="14"/>
      <c r="J30" s="14"/>
    </row>
    <row r="31" spans="1:10" ht="14.1" customHeight="1" x14ac:dyDescent="0.3">
      <c r="A31" s="32"/>
      <c r="B31" s="33"/>
      <c r="C31" s="139" t="s">
        <v>6</v>
      </c>
      <c r="D31" s="141"/>
      <c r="E31" s="53" t="s">
        <v>166</v>
      </c>
      <c r="F31" s="393">
        <f>SUM(F32:F33)</f>
        <v>70314.8</v>
      </c>
      <c r="G31" s="392">
        <v>0</v>
      </c>
      <c r="H31" s="392">
        <v>0</v>
      </c>
      <c r="I31" s="392">
        <v>0</v>
      </c>
      <c r="J31" s="392">
        <v>0</v>
      </c>
    </row>
    <row r="32" spans="1:10" ht="14.1" customHeight="1" x14ac:dyDescent="0.3">
      <c r="A32" s="32"/>
      <c r="B32" s="33"/>
      <c r="C32" s="540" t="s">
        <v>266</v>
      </c>
      <c r="D32" s="537"/>
      <c r="E32" s="53"/>
      <c r="F32" s="22">
        <v>55000</v>
      </c>
      <c r="G32" s="19">
        <v>0</v>
      </c>
      <c r="H32" s="22">
        <v>55000</v>
      </c>
      <c r="I32" s="22">
        <f>SUM(G32:H32)</f>
        <v>55000</v>
      </c>
      <c r="J32" s="22">
        <v>55000</v>
      </c>
    </row>
    <row r="33" spans="1:10" ht="14.1" customHeight="1" x14ac:dyDescent="0.3">
      <c r="A33" s="32"/>
      <c r="B33" s="33"/>
      <c r="C33" s="269" t="s">
        <v>348</v>
      </c>
      <c r="D33" s="268"/>
      <c r="E33" s="53"/>
      <c r="F33" s="22">
        <v>15314.8</v>
      </c>
      <c r="G33" s="19"/>
      <c r="H33" s="19"/>
      <c r="I33" s="19"/>
      <c r="J33" s="19"/>
    </row>
    <row r="34" spans="1:10" ht="14.1" customHeight="1" x14ac:dyDescent="0.3">
      <c r="A34" s="32"/>
      <c r="B34" s="521" t="s">
        <v>92</v>
      </c>
      <c r="C34" s="521"/>
      <c r="D34" s="522"/>
      <c r="E34" s="89"/>
      <c r="F34" s="17">
        <f>SUM(F11,F12,F13,F25,F31)</f>
        <v>5344946</v>
      </c>
      <c r="G34" s="17">
        <f t="shared" ref="G34:J34" si="3">SUM(G11,G12,G13,G25,G32)</f>
        <v>2740033.09</v>
      </c>
      <c r="H34" s="17">
        <f>SUM(H11,H12,H13,H25,H32)</f>
        <v>3088880.91</v>
      </c>
      <c r="I34" s="17">
        <f>SUM(I11,I12,I13,I25,I32)</f>
        <v>5828914</v>
      </c>
      <c r="J34" s="17">
        <f t="shared" si="3"/>
        <v>6149667</v>
      </c>
    </row>
    <row r="35" spans="1:10" ht="14.1" customHeight="1" x14ac:dyDescent="0.3">
      <c r="A35" s="192"/>
      <c r="B35" s="56"/>
      <c r="C35" s="56"/>
      <c r="D35" s="56"/>
      <c r="E35" s="29"/>
      <c r="F35" s="202"/>
      <c r="G35" s="202"/>
      <c r="H35" s="202"/>
      <c r="I35" s="202"/>
      <c r="J35" s="202"/>
    </row>
    <row r="36" spans="1:10" ht="14.1" customHeight="1" x14ac:dyDescent="0.3">
      <c r="A36" s="33"/>
      <c r="B36" s="274"/>
      <c r="C36" s="274"/>
      <c r="D36" s="274"/>
      <c r="E36" s="281"/>
      <c r="F36" s="59"/>
      <c r="G36" s="59"/>
      <c r="H36" s="59"/>
      <c r="I36" s="59"/>
      <c r="J36" s="59"/>
    </row>
    <row r="37" spans="1:10" ht="14.1" customHeight="1" x14ac:dyDescent="0.3">
      <c r="A37" s="33"/>
      <c r="B37" s="274"/>
      <c r="C37" s="274"/>
      <c r="D37" s="274"/>
      <c r="E37" s="281"/>
      <c r="F37" s="59"/>
      <c r="G37" s="59"/>
      <c r="H37" s="59"/>
      <c r="I37" s="59"/>
    </row>
    <row r="38" spans="1:10" ht="14.1" customHeight="1" x14ac:dyDescent="0.3">
      <c r="A38" s="33"/>
      <c r="B38" s="381"/>
      <c r="C38" s="381"/>
      <c r="D38" s="381"/>
      <c r="E38" s="384"/>
      <c r="F38" s="59"/>
      <c r="G38" s="59"/>
      <c r="H38" s="59"/>
      <c r="I38" s="59"/>
    </row>
    <row r="39" spans="1:10" ht="14.1" customHeight="1" x14ac:dyDescent="0.3">
      <c r="A39" s="33"/>
      <c r="B39" s="381"/>
      <c r="C39" s="381"/>
      <c r="D39" s="381"/>
      <c r="E39" s="384"/>
      <c r="F39" s="59"/>
      <c r="G39" s="59"/>
      <c r="H39" s="59"/>
      <c r="I39" s="59"/>
    </row>
    <row r="40" spans="1:10" ht="14.1" customHeight="1" x14ac:dyDescent="0.3">
      <c r="A40" s="33"/>
      <c r="B40" s="274"/>
      <c r="C40" s="274"/>
      <c r="D40" s="274"/>
      <c r="E40" s="281"/>
      <c r="F40" s="59"/>
      <c r="G40" s="59"/>
      <c r="H40" s="59"/>
      <c r="I40" s="59"/>
      <c r="J40" s="59"/>
    </row>
    <row r="41" spans="1:10" s="484" customFormat="1" ht="10.050000000000001" customHeight="1" x14ac:dyDescent="0.2">
      <c r="A41" s="480"/>
      <c r="B41" s="481"/>
      <c r="C41" s="481"/>
      <c r="D41" s="481"/>
      <c r="E41" s="482"/>
      <c r="F41" s="483"/>
      <c r="G41" s="483"/>
      <c r="H41" s="483"/>
      <c r="I41" s="483"/>
      <c r="J41" s="483"/>
    </row>
    <row r="42" spans="1:10" s="484" customFormat="1" ht="10.050000000000001" customHeight="1" thickBot="1" x14ac:dyDescent="0.25">
      <c r="A42" s="485" t="s">
        <v>552</v>
      </c>
      <c r="B42" s="481"/>
      <c r="C42" s="481"/>
      <c r="D42" s="481"/>
      <c r="E42" s="482"/>
      <c r="F42" s="483"/>
      <c r="G42" s="483"/>
      <c r="H42" s="483"/>
      <c r="I42" s="483"/>
      <c r="J42" s="486" t="s">
        <v>246</v>
      </c>
    </row>
    <row r="43" spans="1:10" s="484" customFormat="1" ht="10.050000000000001" customHeight="1" thickBot="1" x14ac:dyDescent="0.25">
      <c r="A43" s="487"/>
      <c r="B43" s="488"/>
      <c r="C43" s="488"/>
      <c r="D43" s="488"/>
      <c r="E43" s="489"/>
      <c r="F43" s="490"/>
      <c r="G43" s="619" t="s">
        <v>20</v>
      </c>
      <c r="H43" s="619"/>
      <c r="I43" s="619"/>
      <c r="J43" s="607" t="s">
        <v>25</v>
      </c>
    </row>
    <row r="44" spans="1:10" s="484" customFormat="1" ht="10.050000000000001" customHeight="1" x14ac:dyDescent="0.2">
      <c r="A44" s="613" t="s">
        <v>1</v>
      </c>
      <c r="B44" s="614"/>
      <c r="C44" s="614"/>
      <c r="D44" s="615"/>
      <c r="E44" s="609" t="s">
        <v>17</v>
      </c>
      <c r="F44" s="491" t="s">
        <v>18</v>
      </c>
      <c r="G44" s="611" t="s">
        <v>19</v>
      </c>
      <c r="H44" s="611" t="s">
        <v>24</v>
      </c>
      <c r="I44" s="611" t="s">
        <v>23</v>
      </c>
      <c r="J44" s="608"/>
    </row>
    <row r="45" spans="1:10" s="484" customFormat="1" ht="10.050000000000001" customHeight="1" thickBot="1" x14ac:dyDescent="0.25">
      <c r="A45" s="616"/>
      <c r="B45" s="617"/>
      <c r="C45" s="617"/>
      <c r="D45" s="618"/>
      <c r="E45" s="610"/>
      <c r="F45" s="492" t="s">
        <v>19</v>
      </c>
      <c r="G45" s="612"/>
      <c r="H45" s="612"/>
      <c r="I45" s="612"/>
      <c r="J45" s="492" t="s">
        <v>26</v>
      </c>
    </row>
    <row r="46" spans="1:10" s="484" customFormat="1" ht="10.050000000000001" customHeight="1" x14ac:dyDescent="0.2">
      <c r="A46" s="493" t="s">
        <v>7</v>
      </c>
      <c r="B46" s="494"/>
      <c r="C46" s="495"/>
      <c r="D46" s="496"/>
      <c r="E46" s="497"/>
      <c r="F46" s="498"/>
      <c r="G46" s="498"/>
      <c r="H46" s="498"/>
      <c r="I46" s="498"/>
      <c r="J46" s="498"/>
    </row>
    <row r="47" spans="1:10" s="484" customFormat="1" ht="10.050000000000001" customHeight="1" x14ac:dyDescent="0.2">
      <c r="A47" s="493"/>
      <c r="B47" s="601" t="s">
        <v>8</v>
      </c>
      <c r="C47" s="601"/>
      <c r="D47" s="600"/>
      <c r="E47" s="499" t="s">
        <v>129</v>
      </c>
      <c r="F47" s="498"/>
      <c r="G47" s="498"/>
      <c r="H47" s="498"/>
      <c r="I47" s="498"/>
      <c r="J47" s="500"/>
    </row>
    <row r="48" spans="1:10" s="484" customFormat="1" ht="10.050000000000001" customHeight="1" x14ac:dyDescent="0.2">
      <c r="A48" s="493"/>
      <c r="B48" s="477"/>
      <c r="C48" s="601" t="s">
        <v>8</v>
      </c>
      <c r="D48" s="600"/>
      <c r="E48" s="499" t="s">
        <v>122</v>
      </c>
      <c r="F48" s="498">
        <v>111572</v>
      </c>
      <c r="G48" s="498">
        <v>93227</v>
      </c>
      <c r="H48" s="498">
        <v>5673</v>
      </c>
      <c r="I48" s="498">
        <f>SUM(G48:H48)</f>
        <v>98900</v>
      </c>
      <c r="J48" s="498">
        <v>130400</v>
      </c>
    </row>
    <row r="49" spans="1:10" s="484" customFormat="1" ht="10.050000000000001" customHeight="1" x14ac:dyDescent="0.2">
      <c r="A49" s="493"/>
      <c r="B49" s="601" t="s">
        <v>9</v>
      </c>
      <c r="C49" s="601"/>
      <c r="D49" s="600"/>
      <c r="E49" s="499" t="s">
        <v>130</v>
      </c>
      <c r="F49" s="498"/>
      <c r="G49" s="498"/>
      <c r="H49" s="498"/>
      <c r="I49" s="498"/>
      <c r="J49" s="500"/>
    </row>
    <row r="50" spans="1:10" s="484" customFormat="1" ht="10.050000000000001" customHeight="1" x14ac:dyDescent="0.2">
      <c r="A50" s="493"/>
      <c r="B50" s="477"/>
      <c r="C50" s="601" t="s">
        <v>52</v>
      </c>
      <c r="D50" s="600"/>
      <c r="E50" s="499" t="s">
        <v>123</v>
      </c>
      <c r="F50" s="498">
        <v>54128</v>
      </c>
      <c r="G50" s="498">
        <v>48800</v>
      </c>
      <c r="H50" s="498">
        <v>14300</v>
      </c>
      <c r="I50" s="498">
        <f t="shared" ref="I50:I56" si="4">SUM(G50:H50)</f>
        <v>63100</v>
      </c>
      <c r="J50" s="498">
        <v>70000</v>
      </c>
    </row>
    <row r="51" spans="1:10" s="484" customFormat="1" ht="10.050000000000001" customHeight="1" x14ac:dyDescent="0.2">
      <c r="A51" s="493"/>
      <c r="B51" s="601" t="s">
        <v>10</v>
      </c>
      <c r="C51" s="601"/>
      <c r="D51" s="600"/>
      <c r="E51" s="499" t="s">
        <v>131</v>
      </c>
      <c r="F51" s="501">
        <f>SUM(F52:F54)</f>
        <v>220499.5</v>
      </c>
      <c r="G51" s="501">
        <f t="shared" ref="G51" si="5">SUM(G52:G54)</f>
        <v>57900.75</v>
      </c>
      <c r="H51" s="501">
        <f>SUM(H52:H54)</f>
        <v>242099.25</v>
      </c>
      <c r="I51" s="501">
        <f t="shared" si="4"/>
        <v>300000</v>
      </c>
      <c r="J51" s="501">
        <v>0</v>
      </c>
    </row>
    <row r="52" spans="1:10" s="484" customFormat="1" ht="10.050000000000001" customHeight="1" x14ac:dyDescent="0.2">
      <c r="A52" s="493"/>
      <c r="B52" s="477"/>
      <c r="C52" s="601" t="s">
        <v>35</v>
      </c>
      <c r="D52" s="600"/>
      <c r="E52" s="499" t="s">
        <v>124</v>
      </c>
      <c r="F52" s="498">
        <v>25292</v>
      </c>
      <c r="G52" s="498">
        <v>43341.75</v>
      </c>
      <c r="H52" s="498">
        <v>6658.25</v>
      </c>
      <c r="I52" s="498">
        <f t="shared" si="4"/>
        <v>50000</v>
      </c>
      <c r="J52" s="498">
        <v>50000</v>
      </c>
    </row>
    <row r="53" spans="1:10" s="484" customFormat="1" ht="10.050000000000001" customHeight="1" x14ac:dyDescent="0.2">
      <c r="A53" s="493"/>
      <c r="B53" s="477"/>
      <c r="C53" s="601" t="s">
        <v>219</v>
      </c>
      <c r="D53" s="600"/>
      <c r="E53" s="499" t="s">
        <v>220</v>
      </c>
      <c r="F53" s="498">
        <v>195207.5</v>
      </c>
      <c r="G53" s="498">
        <v>0</v>
      </c>
      <c r="H53" s="498">
        <v>200000</v>
      </c>
      <c r="I53" s="498">
        <f t="shared" si="4"/>
        <v>200000</v>
      </c>
      <c r="J53" s="498">
        <v>200000</v>
      </c>
    </row>
    <row r="54" spans="1:10" s="484" customFormat="1" ht="10.050000000000001" customHeight="1" x14ac:dyDescent="0.2">
      <c r="A54" s="493"/>
      <c r="B54" s="477"/>
      <c r="C54" s="599" t="s">
        <v>201</v>
      </c>
      <c r="D54" s="600"/>
      <c r="E54" s="499" t="s">
        <v>125</v>
      </c>
      <c r="F54" s="498">
        <v>0</v>
      </c>
      <c r="G54" s="498">
        <v>14559</v>
      </c>
      <c r="H54" s="498">
        <v>35441</v>
      </c>
      <c r="I54" s="498">
        <f t="shared" si="4"/>
        <v>50000</v>
      </c>
      <c r="J54" s="498">
        <v>30000</v>
      </c>
    </row>
    <row r="55" spans="1:10" s="484" customFormat="1" ht="10.050000000000001" customHeight="1" x14ac:dyDescent="0.2">
      <c r="A55" s="493"/>
      <c r="B55" s="601" t="s">
        <v>77</v>
      </c>
      <c r="C55" s="601"/>
      <c r="D55" s="600"/>
      <c r="E55" s="499" t="s">
        <v>133</v>
      </c>
      <c r="F55" s="501">
        <v>0</v>
      </c>
      <c r="G55" s="501">
        <f>SUM(G56:G57)</f>
        <v>0</v>
      </c>
      <c r="H55" s="501">
        <f>SUM(H56:H57)</f>
        <v>20400</v>
      </c>
      <c r="I55" s="501">
        <f t="shared" si="4"/>
        <v>20400</v>
      </c>
      <c r="J55" s="501">
        <v>0</v>
      </c>
    </row>
    <row r="56" spans="1:10" s="484" customFormat="1" ht="10.050000000000001" customHeight="1" x14ac:dyDescent="0.2">
      <c r="A56" s="493"/>
      <c r="B56" s="477"/>
      <c r="C56" s="601" t="s">
        <v>215</v>
      </c>
      <c r="D56" s="600"/>
      <c r="E56" s="499" t="s">
        <v>216</v>
      </c>
      <c r="F56" s="498">
        <v>0</v>
      </c>
      <c r="G56" s="498">
        <v>0</v>
      </c>
      <c r="H56" s="498">
        <v>2000</v>
      </c>
      <c r="I56" s="498">
        <f t="shared" si="4"/>
        <v>2000</v>
      </c>
      <c r="J56" s="498">
        <v>2000</v>
      </c>
    </row>
    <row r="57" spans="1:10" s="484" customFormat="1" ht="10.050000000000001" customHeight="1" x14ac:dyDescent="0.2">
      <c r="A57" s="493"/>
      <c r="B57" s="477"/>
      <c r="C57" s="601" t="s">
        <v>120</v>
      </c>
      <c r="D57" s="600"/>
      <c r="E57" s="499" t="s">
        <v>128</v>
      </c>
      <c r="F57" s="498">
        <v>0</v>
      </c>
      <c r="G57" s="498">
        <v>0</v>
      </c>
      <c r="H57" s="498">
        <v>18400</v>
      </c>
      <c r="I57" s="498">
        <f>SUM(G57:H57)</f>
        <v>18400</v>
      </c>
      <c r="J57" s="498">
        <v>0</v>
      </c>
    </row>
    <row r="58" spans="1:10" s="484" customFormat="1" ht="10.050000000000001" customHeight="1" x14ac:dyDescent="0.2">
      <c r="A58" s="493"/>
      <c r="B58" s="599" t="s">
        <v>60</v>
      </c>
      <c r="C58" s="599"/>
      <c r="D58" s="600"/>
      <c r="E58" s="499" t="s">
        <v>171</v>
      </c>
      <c r="F58" s="498"/>
      <c r="G58" s="498"/>
      <c r="H58" s="498"/>
      <c r="I58" s="498"/>
      <c r="J58" s="498"/>
    </row>
    <row r="59" spans="1:10" s="484" customFormat="1" ht="10.050000000000001" customHeight="1" x14ac:dyDescent="0.2">
      <c r="A59" s="493"/>
      <c r="B59" s="475"/>
      <c r="C59" s="599" t="s">
        <v>221</v>
      </c>
      <c r="D59" s="600"/>
      <c r="E59" s="499" t="s">
        <v>174</v>
      </c>
      <c r="F59" s="498">
        <v>197600</v>
      </c>
      <c r="G59" s="498">
        <v>0</v>
      </c>
      <c r="H59" s="498">
        <v>300000</v>
      </c>
      <c r="I59" s="498">
        <v>300000</v>
      </c>
      <c r="J59" s="498">
        <v>300000</v>
      </c>
    </row>
    <row r="60" spans="1:10" s="484" customFormat="1" ht="10.050000000000001" customHeight="1" x14ac:dyDescent="0.2">
      <c r="A60" s="493"/>
      <c r="B60" s="601" t="s">
        <v>13</v>
      </c>
      <c r="C60" s="601"/>
      <c r="D60" s="600"/>
      <c r="E60" s="499" t="s">
        <v>175</v>
      </c>
      <c r="F60" s="501">
        <f>SUM(F61:F63)</f>
        <v>36140</v>
      </c>
      <c r="G60" s="501">
        <f>SUM(G61:G63)</f>
        <v>16798</v>
      </c>
      <c r="H60" s="501">
        <v>180800</v>
      </c>
      <c r="I60" s="501">
        <f t="shared" ref="I60" si="6">SUM(G60:H60)</f>
        <v>197598</v>
      </c>
      <c r="J60" s="501">
        <v>0</v>
      </c>
    </row>
    <row r="61" spans="1:10" s="484" customFormat="1" ht="10.050000000000001" customHeight="1" x14ac:dyDescent="0.2">
      <c r="A61" s="493"/>
      <c r="B61" s="477"/>
      <c r="C61" s="599" t="s">
        <v>222</v>
      </c>
      <c r="D61" s="600"/>
      <c r="E61" s="499" t="s">
        <v>223</v>
      </c>
      <c r="F61" s="498">
        <v>0</v>
      </c>
      <c r="G61" s="498">
        <v>0</v>
      </c>
      <c r="H61" s="498">
        <v>30000</v>
      </c>
      <c r="I61" s="498">
        <f t="shared" ref="I61:I76" si="7">SUM(G61:H61)</f>
        <v>30000</v>
      </c>
      <c r="J61" s="498">
        <v>0</v>
      </c>
    </row>
    <row r="62" spans="1:10" s="484" customFormat="1" ht="10.050000000000001" customHeight="1" x14ac:dyDescent="0.2">
      <c r="A62" s="493"/>
      <c r="B62" s="477"/>
      <c r="C62" s="599" t="s">
        <v>108</v>
      </c>
      <c r="D62" s="600"/>
      <c r="E62" s="499" t="s">
        <v>176</v>
      </c>
      <c r="F62" s="498">
        <v>0</v>
      </c>
      <c r="G62" s="498">
        <v>0</v>
      </c>
      <c r="H62" s="498">
        <v>20000</v>
      </c>
      <c r="I62" s="498">
        <f t="shared" si="7"/>
        <v>20000</v>
      </c>
      <c r="J62" s="498">
        <v>0</v>
      </c>
    </row>
    <row r="63" spans="1:10" s="484" customFormat="1" ht="10.050000000000001" customHeight="1" x14ac:dyDescent="0.2">
      <c r="A63" s="493"/>
      <c r="B63" s="477"/>
      <c r="C63" s="475" t="s">
        <v>517</v>
      </c>
      <c r="D63" s="476"/>
      <c r="E63" s="499" t="s">
        <v>177</v>
      </c>
      <c r="F63" s="498">
        <v>36140</v>
      </c>
      <c r="G63" s="498">
        <v>16798</v>
      </c>
      <c r="H63" s="498">
        <v>183202</v>
      </c>
      <c r="I63" s="498">
        <f t="shared" si="7"/>
        <v>200000</v>
      </c>
      <c r="J63" s="498">
        <v>200000</v>
      </c>
    </row>
    <row r="64" spans="1:10" s="484" customFormat="1" ht="10.050000000000001" customHeight="1" x14ac:dyDescent="0.2">
      <c r="A64" s="493"/>
      <c r="B64" s="601" t="s">
        <v>79</v>
      </c>
      <c r="C64" s="601"/>
      <c r="D64" s="600"/>
      <c r="E64" s="499" t="s">
        <v>181</v>
      </c>
      <c r="F64" s="501" t="e">
        <f>SUM(#REF!)</f>
        <v>#REF!</v>
      </c>
      <c r="G64" s="501" t="e">
        <f>SUM(#REF!)</f>
        <v>#REF!</v>
      </c>
      <c r="H64" s="501">
        <v>0</v>
      </c>
      <c r="I64" s="501" t="e">
        <f t="shared" si="7"/>
        <v>#REF!</v>
      </c>
      <c r="J64" s="501">
        <v>0</v>
      </c>
    </row>
    <row r="65" spans="1:14" s="484" customFormat="1" ht="10.050000000000001" customHeight="1" x14ac:dyDescent="0.2">
      <c r="A65" s="493"/>
      <c r="B65" s="477"/>
      <c r="C65" s="601" t="s">
        <v>302</v>
      </c>
      <c r="D65" s="600"/>
      <c r="E65" s="499" t="s">
        <v>456</v>
      </c>
      <c r="F65" s="498">
        <v>33300</v>
      </c>
      <c r="G65" s="498">
        <v>62307.5</v>
      </c>
      <c r="H65" s="498">
        <v>17692.5</v>
      </c>
      <c r="I65" s="498">
        <f t="shared" si="7"/>
        <v>80000</v>
      </c>
      <c r="J65" s="498">
        <v>60000</v>
      </c>
    </row>
    <row r="66" spans="1:14" s="484" customFormat="1" ht="10.050000000000001" customHeight="1" x14ac:dyDescent="0.2">
      <c r="A66" s="493"/>
      <c r="B66" s="477"/>
      <c r="C66" s="601" t="s">
        <v>303</v>
      </c>
      <c r="D66" s="600"/>
      <c r="E66" s="499" t="s">
        <v>305</v>
      </c>
      <c r="F66" s="498">
        <v>6000</v>
      </c>
      <c r="G66" s="498">
        <v>0</v>
      </c>
      <c r="H66" s="498">
        <v>10000</v>
      </c>
      <c r="I66" s="498">
        <f t="shared" si="7"/>
        <v>10000</v>
      </c>
      <c r="J66" s="498">
        <v>0</v>
      </c>
    </row>
    <row r="67" spans="1:14" s="484" customFormat="1" ht="10.050000000000001" customHeight="1" x14ac:dyDescent="0.2">
      <c r="A67" s="493"/>
      <c r="B67" s="477"/>
      <c r="C67" s="601" t="s">
        <v>304</v>
      </c>
      <c r="D67" s="600"/>
      <c r="E67" s="499" t="s">
        <v>411</v>
      </c>
      <c r="F67" s="498">
        <v>0</v>
      </c>
      <c r="G67" s="498">
        <v>39900</v>
      </c>
      <c r="H67" s="498">
        <v>10100</v>
      </c>
      <c r="I67" s="498">
        <f t="shared" si="7"/>
        <v>50000</v>
      </c>
      <c r="J67" s="498">
        <v>50000</v>
      </c>
    </row>
    <row r="68" spans="1:14" s="484" customFormat="1" ht="10.050000000000001" customHeight="1" x14ac:dyDescent="0.2">
      <c r="A68" s="493"/>
      <c r="B68" s="477"/>
      <c r="C68" s="477" t="s">
        <v>374</v>
      </c>
      <c r="D68" s="476"/>
      <c r="E68" s="499" t="s">
        <v>306</v>
      </c>
      <c r="F68" s="498">
        <v>50000</v>
      </c>
      <c r="G68" s="498">
        <v>0</v>
      </c>
      <c r="H68" s="498">
        <v>70000</v>
      </c>
      <c r="I68" s="498">
        <f t="shared" si="7"/>
        <v>70000</v>
      </c>
      <c r="J68" s="498">
        <v>0</v>
      </c>
    </row>
    <row r="69" spans="1:14" s="484" customFormat="1" ht="10.050000000000001" customHeight="1" x14ac:dyDescent="0.2">
      <c r="A69" s="493"/>
      <c r="B69" s="477"/>
      <c r="C69" s="477"/>
      <c r="D69" s="477" t="s">
        <v>366</v>
      </c>
      <c r="E69" s="499" t="s">
        <v>307</v>
      </c>
      <c r="F69" s="498">
        <v>0</v>
      </c>
      <c r="G69" s="498">
        <v>0</v>
      </c>
      <c r="H69" s="498">
        <v>50000</v>
      </c>
      <c r="I69" s="498">
        <f t="shared" si="7"/>
        <v>50000</v>
      </c>
      <c r="J69" s="498">
        <v>25000</v>
      </c>
    </row>
    <row r="70" spans="1:14" s="484" customFormat="1" ht="10.050000000000001" customHeight="1" x14ac:dyDescent="0.2">
      <c r="A70" s="493"/>
      <c r="B70" s="477"/>
      <c r="C70" s="477"/>
      <c r="D70" s="477" t="s">
        <v>367</v>
      </c>
      <c r="E70" s="499" t="s">
        <v>316</v>
      </c>
      <c r="F70" s="498">
        <v>0</v>
      </c>
      <c r="G70" s="498">
        <v>0</v>
      </c>
      <c r="H70" s="498">
        <v>50000</v>
      </c>
      <c r="I70" s="498">
        <f t="shared" si="7"/>
        <v>50000</v>
      </c>
      <c r="J70" s="498">
        <v>25000</v>
      </c>
    </row>
    <row r="71" spans="1:14" s="484" customFormat="1" ht="10.050000000000001" customHeight="1" x14ac:dyDescent="0.2">
      <c r="A71" s="493"/>
      <c r="B71" s="477"/>
      <c r="C71" s="477"/>
      <c r="D71" s="477" t="s">
        <v>368</v>
      </c>
      <c r="E71" s="499" t="s">
        <v>317</v>
      </c>
      <c r="F71" s="498">
        <v>0</v>
      </c>
      <c r="G71" s="498">
        <v>0</v>
      </c>
      <c r="H71" s="498">
        <v>200000</v>
      </c>
      <c r="I71" s="498">
        <f t="shared" si="7"/>
        <v>200000</v>
      </c>
      <c r="J71" s="498">
        <v>200000</v>
      </c>
    </row>
    <row r="72" spans="1:14" s="484" customFormat="1" ht="10.050000000000001" customHeight="1" x14ac:dyDescent="0.2">
      <c r="A72" s="493"/>
      <c r="B72" s="477"/>
      <c r="C72" s="477"/>
      <c r="D72" s="477" t="s">
        <v>369</v>
      </c>
      <c r="E72" s="499" t="s">
        <v>318</v>
      </c>
      <c r="F72" s="498">
        <v>0</v>
      </c>
      <c r="G72" s="498">
        <v>0</v>
      </c>
      <c r="H72" s="498">
        <v>200000</v>
      </c>
      <c r="I72" s="498">
        <f t="shared" si="7"/>
        <v>200000</v>
      </c>
      <c r="J72" s="498">
        <v>200000</v>
      </c>
    </row>
    <row r="73" spans="1:14" s="484" customFormat="1" ht="10.050000000000001" customHeight="1" x14ac:dyDescent="0.2">
      <c r="A73" s="493"/>
      <c r="B73" s="477"/>
      <c r="C73" s="477"/>
      <c r="D73" s="477" t="s">
        <v>370</v>
      </c>
      <c r="E73" s="499" t="s">
        <v>319</v>
      </c>
      <c r="F73" s="498">
        <v>0</v>
      </c>
      <c r="G73" s="498">
        <v>0</v>
      </c>
      <c r="H73" s="498">
        <v>100000</v>
      </c>
      <c r="I73" s="498">
        <f t="shared" si="7"/>
        <v>100000</v>
      </c>
      <c r="J73" s="498">
        <v>50000</v>
      </c>
    </row>
    <row r="74" spans="1:14" s="484" customFormat="1" ht="10.050000000000001" customHeight="1" x14ac:dyDescent="0.2">
      <c r="A74" s="493"/>
      <c r="B74" s="477"/>
      <c r="C74" s="477"/>
      <c r="D74" s="477" t="s">
        <v>371</v>
      </c>
      <c r="E74" s="499" t="s">
        <v>320</v>
      </c>
      <c r="F74" s="498">
        <v>0</v>
      </c>
      <c r="G74" s="498">
        <v>12000</v>
      </c>
      <c r="H74" s="498">
        <v>38000</v>
      </c>
      <c r="I74" s="498">
        <f t="shared" si="7"/>
        <v>50000</v>
      </c>
      <c r="J74" s="498">
        <v>50000</v>
      </c>
    </row>
    <row r="75" spans="1:14" s="484" customFormat="1" ht="10.050000000000001" customHeight="1" x14ac:dyDescent="0.2">
      <c r="A75" s="493"/>
      <c r="B75" s="477"/>
      <c r="C75" s="477"/>
      <c r="D75" s="477" t="s">
        <v>372</v>
      </c>
      <c r="E75" s="499" t="s">
        <v>321</v>
      </c>
      <c r="F75" s="498">
        <v>0</v>
      </c>
      <c r="G75" s="498">
        <v>0</v>
      </c>
      <c r="H75" s="498">
        <v>50000</v>
      </c>
      <c r="I75" s="498">
        <f t="shared" si="7"/>
        <v>50000</v>
      </c>
      <c r="J75" s="498">
        <v>20000</v>
      </c>
    </row>
    <row r="76" spans="1:14" s="484" customFormat="1" ht="10.050000000000001" customHeight="1" x14ac:dyDescent="0.2">
      <c r="A76" s="493"/>
      <c r="B76" s="477"/>
      <c r="C76" s="477"/>
      <c r="D76" s="477" t="s">
        <v>373</v>
      </c>
      <c r="E76" s="499" t="s">
        <v>322</v>
      </c>
      <c r="F76" s="498">
        <v>0</v>
      </c>
      <c r="G76" s="498">
        <v>3031</v>
      </c>
      <c r="H76" s="498">
        <v>16969</v>
      </c>
      <c r="I76" s="498">
        <f t="shared" si="7"/>
        <v>20000</v>
      </c>
      <c r="J76" s="498">
        <v>0</v>
      </c>
      <c r="N76" s="484" t="s">
        <v>56</v>
      </c>
    </row>
    <row r="77" spans="1:14" s="484" customFormat="1" ht="10.050000000000001" customHeight="1" x14ac:dyDescent="0.2">
      <c r="A77" s="493"/>
      <c r="B77" s="477"/>
      <c r="C77" s="477"/>
      <c r="D77" s="477" t="s">
        <v>468</v>
      </c>
      <c r="E77" s="499" t="s">
        <v>188</v>
      </c>
      <c r="F77" s="498">
        <v>12600</v>
      </c>
      <c r="G77" s="498">
        <v>0</v>
      </c>
      <c r="H77" s="498">
        <v>0</v>
      </c>
      <c r="I77" s="498">
        <v>0</v>
      </c>
      <c r="J77" s="498">
        <v>0</v>
      </c>
    </row>
    <row r="78" spans="1:14" s="484" customFormat="1" ht="10.050000000000001" customHeight="1" x14ac:dyDescent="0.2">
      <c r="A78" s="493"/>
      <c r="B78" s="477"/>
      <c r="C78" s="477"/>
      <c r="D78" s="477" t="s">
        <v>505</v>
      </c>
      <c r="E78" s="499" t="s">
        <v>322</v>
      </c>
      <c r="F78" s="498">
        <v>0</v>
      </c>
      <c r="G78" s="498">
        <v>0</v>
      </c>
      <c r="H78" s="498">
        <v>0</v>
      </c>
      <c r="I78" s="498">
        <v>0</v>
      </c>
      <c r="J78" s="502">
        <v>20000</v>
      </c>
    </row>
    <row r="79" spans="1:14" s="484" customFormat="1" ht="10.050000000000001" customHeight="1" x14ac:dyDescent="0.2">
      <c r="A79" s="493"/>
      <c r="B79" s="477"/>
      <c r="C79" s="477"/>
      <c r="D79" s="477" t="s">
        <v>506</v>
      </c>
      <c r="E79" s="499" t="s">
        <v>323</v>
      </c>
      <c r="F79" s="498">
        <v>0</v>
      </c>
      <c r="G79" s="498">
        <v>0</v>
      </c>
      <c r="H79" s="498">
        <v>0</v>
      </c>
      <c r="I79" s="498">
        <v>0</v>
      </c>
      <c r="J79" s="502">
        <v>20000</v>
      </c>
    </row>
    <row r="80" spans="1:14" s="484" customFormat="1" ht="10.050000000000001" customHeight="1" x14ac:dyDescent="0.2">
      <c r="A80" s="493"/>
      <c r="B80" s="477"/>
      <c r="C80" s="477"/>
      <c r="D80" s="477" t="s">
        <v>507</v>
      </c>
      <c r="E80" s="499" t="s">
        <v>412</v>
      </c>
      <c r="F80" s="498">
        <v>0</v>
      </c>
      <c r="G80" s="498">
        <v>0</v>
      </c>
      <c r="H80" s="498">
        <v>0</v>
      </c>
      <c r="I80" s="498">
        <v>0</v>
      </c>
      <c r="J80" s="502">
        <v>20000</v>
      </c>
    </row>
    <row r="81" spans="1:12" s="484" customFormat="1" ht="10.050000000000001" customHeight="1" x14ac:dyDescent="0.2">
      <c r="A81" s="493"/>
      <c r="B81" s="477"/>
      <c r="C81" s="477"/>
      <c r="D81" s="477" t="s">
        <v>508</v>
      </c>
      <c r="E81" s="499" t="s">
        <v>413</v>
      </c>
      <c r="F81" s="498">
        <v>0</v>
      </c>
      <c r="G81" s="498">
        <v>0</v>
      </c>
      <c r="H81" s="498">
        <v>0</v>
      </c>
      <c r="I81" s="498">
        <v>0</v>
      </c>
      <c r="J81" s="502">
        <v>20000</v>
      </c>
    </row>
    <row r="82" spans="1:12" s="484" customFormat="1" ht="10.050000000000001" customHeight="1" x14ac:dyDescent="0.2">
      <c r="A82" s="493"/>
      <c r="B82" s="477"/>
      <c r="C82" s="477"/>
      <c r="D82" s="477" t="s">
        <v>509</v>
      </c>
      <c r="E82" s="499" t="s">
        <v>414</v>
      </c>
      <c r="F82" s="498">
        <v>0</v>
      </c>
      <c r="G82" s="498">
        <v>0</v>
      </c>
      <c r="H82" s="498">
        <v>0</v>
      </c>
      <c r="I82" s="498">
        <v>0</v>
      </c>
      <c r="J82" s="502">
        <v>20000</v>
      </c>
    </row>
    <row r="83" spans="1:12" s="484" customFormat="1" ht="10.050000000000001" customHeight="1" x14ac:dyDescent="0.2">
      <c r="A83" s="493"/>
      <c r="B83" s="477"/>
      <c r="C83" s="477"/>
      <c r="D83" s="477" t="s">
        <v>510</v>
      </c>
      <c r="E83" s="499" t="s">
        <v>415</v>
      </c>
      <c r="F83" s="498">
        <v>0</v>
      </c>
      <c r="G83" s="498">
        <v>0</v>
      </c>
      <c r="H83" s="498">
        <v>0</v>
      </c>
      <c r="I83" s="498">
        <v>0</v>
      </c>
      <c r="J83" s="502">
        <v>20000</v>
      </c>
      <c r="L83" s="484" t="s">
        <v>59</v>
      </c>
    </row>
    <row r="84" spans="1:12" s="484" customFormat="1" ht="10.050000000000001" customHeight="1" x14ac:dyDescent="0.2">
      <c r="A84" s="493"/>
      <c r="B84" s="477"/>
      <c r="C84" s="477"/>
      <c r="D84" s="477" t="s">
        <v>511</v>
      </c>
      <c r="E84" s="499" t="s">
        <v>416</v>
      </c>
      <c r="F84" s="498">
        <v>0</v>
      </c>
      <c r="G84" s="498">
        <v>0</v>
      </c>
      <c r="H84" s="498">
        <v>0</v>
      </c>
      <c r="I84" s="498">
        <v>0</v>
      </c>
      <c r="J84" s="502">
        <v>20000</v>
      </c>
    </row>
    <row r="85" spans="1:12" s="484" customFormat="1" ht="10.050000000000001" customHeight="1" x14ac:dyDescent="0.2">
      <c r="A85" s="493"/>
      <c r="B85" s="477"/>
      <c r="C85" s="477"/>
      <c r="D85" s="477" t="s">
        <v>512</v>
      </c>
      <c r="E85" s="499" t="s">
        <v>417</v>
      </c>
      <c r="F85" s="498">
        <v>0</v>
      </c>
      <c r="G85" s="498">
        <v>0</v>
      </c>
      <c r="H85" s="498">
        <v>0</v>
      </c>
      <c r="I85" s="498">
        <v>0</v>
      </c>
      <c r="J85" s="502">
        <v>20000</v>
      </c>
    </row>
    <row r="86" spans="1:12" s="484" customFormat="1" ht="10.050000000000001" customHeight="1" x14ac:dyDescent="0.2">
      <c r="A86" s="493"/>
      <c r="B86" s="477"/>
      <c r="C86" s="477"/>
      <c r="D86" s="477" t="s">
        <v>513</v>
      </c>
      <c r="E86" s="499" t="s">
        <v>536</v>
      </c>
      <c r="F86" s="498">
        <v>0</v>
      </c>
      <c r="G86" s="498">
        <v>0</v>
      </c>
      <c r="H86" s="498">
        <v>0</v>
      </c>
      <c r="I86" s="498">
        <v>0</v>
      </c>
      <c r="J86" s="502">
        <v>20000</v>
      </c>
    </row>
    <row r="87" spans="1:12" s="484" customFormat="1" ht="10.050000000000001" customHeight="1" x14ac:dyDescent="0.2">
      <c r="A87" s="493"/>
      <c r="B87" s="477"/>
      <c r="C87" s="477"/>
      <c r="D87" s="477" t="s">
        <v>514</v>
      </c>
      <c r="E87" s="499" t="s">
        <v>458</v>
      </c>
      <c r="F87" s="498">
        <v>0</v>
      </c>
      <c r="G87" s="498">
        <v>0</v>
      </c>
      <c r="H87" s="498">
        <v>0</v>
      </c>
      <c r="I87" s="498">
        <v>0</v>
      </c>
      <c r="J87" s="502">
        <v>20000</v>
      </c>
    </row>
    <row r="88" spans="1:12" s="484" customFormat="1" ht="10.050000000000001" customHeight="1" x14ac:dyDescent="0.2">
      <c r="A88" s="493"/>
      <c r="B88" s="477"/>
      <c r="C88" s="477"/>
      <c r="D88" s="477" t="s">
        <v>515</v>
      </c>
      <c r="E88" s="499" t="s">
        <v>537</v>
      </c>
      <c r="F88" s="498">
        <v>0</v>
      </c>
      <c r="G88" s="498">
        <v>0</v>
      </c>
      <c r="H88" s="498">
        <v>0</v>
      </c>
      <c r="I88" s="498">
        <v>0</v>
      </c>
      <c r="J88" s="502">
        <v>80000</v>
      </c>
    </row>
    <row r="89" spans="1:12" s="484" customFormat="1" ht="10.050000000000001" customHeight="1" x14ac:dyDescent="0.2">
      <c r="A89" s="493"/>
      <c r="B89" s="477"/>
      <c r="C89" s="477"/>
      <c r="D89" s="477" t="s">
        <v>516</v>
      </c>
      <c r="E89" s="499" t="s">
        <v>538</v>
      </c>
      <c r="F89" s="498">
        <v>0</v>
      </c>
      <c r="G89" s="498">
        <v>0</v>
      </c>
      <c r="H89" s="498">
        <v>0</v>
      </c>
      <c r="I89" s="498">
        <v>0</v>
      </c>
      <c r="J89" s="502">
        <v>20000</v>
      </c>
    </row>
    <row r="90" spans="1:12" s="484" customFormat="1" ht="10.050000000000001" customHeight="1" x14ac:dyDescent="0.2">
      <c r="A90" s="493"/>
      <c r="B90" s="605" t="s">
        <v>93</v>
      </c>
      <c r="C90" s="605"/>
      <c r="D90" s="606"/>
      <c r="E90" s="497"/>
      <c r="F90" s="503">
        <f>SUM(F77,F68,F66,F65,F63,F59,F53,F52,F50,F48)</f>
        <v>721839.5</v>
      </c>
      <c r="G90" s="503">
        <f>SUM(G76,G74,G67,G65,G63,G54,G52,G50,G48)</f>
        <v>333964.25</v>
      </c>
      <c r="H90" s="503">
        <f>SUM(H76,H75,H74,H73,H72,H71,H70,H69,H68,H67,H66,H65,H63,H62,H61,H57,H56,H54,H53,H52,H50,H48,H59)</f>
        <v>1628435.75</v>
      </c>
      <c r="I90" s="503">
        <f>SUM(G90:H90)</f>
        <v>1962400</v>
      </c>
      <c r="J90" s="503">
        <f>SUM(J48,J50,J52,J53,J54,J56,J59,J62,J63,J65,J67,J69,J70,J71,J72,J73,J74:J89)</f>
        <v>1962400</v>
      </c>
      <c r="K90" s="484" t="s">
        <v>56</v>
      </c>
    </row>
    <row r="91" spans="1:12" s="484" customFormat="1" ht="10.050000000000001" customHeight="1" thickBot="1" x14ac:dyDescent="0.25">
      <c r="A91" s="602" t="s">
        <v>16</v>
      </c>
      <c r="B91" s="603"/>
      <c r="C91" s="603"/>
      <c r="D91" s="604"/>
      <c r="E91" s="504"/>
      <c r="F91" s="505">
        <f>SUM(F90,F34)</f>
        <v>6066785.5</v>
      </c>
      <c r="G91" s="505">
        <f>SUM(G90,G34)</f>
        <v>3073997.34</v>
      </c>
      <c r="H91" s="505">
        <f>SUM(H90,H34)</f>
        <v>4717316.66</v>
      </c>
      <c r="I91" s="505">
        <f>SUM(I90,I34)</f>
        <v>7791314</v>
      </c>
      <c r="J91" s="505">
        <f>SUM(J34,J90)</f>
        <v>8112067</v>
      </c>
    </row>
    <row r="92" spans="1:12" s="484" customFormat="1" ht="10.050000000000001" customHeight="1" thickTop="1" x14ac:dyDescent="0.2">
      <c r="A92" s="494"/>
      <c r="B92" s="494"/>
      <c r="C92" s="495"/>
      <c r="D92" s="495"/>
      <c r="E92" s="482"/>
      <c r="F92" s="483"/>
      <c r="G92" s="483"/>
      <c r="H92" s="483"/>
      <c r="I92" s="483"/>
      <c r="J92" s="483"/>
    </row>
    <row r="93" spans="1:12" s="506" customFormat="1" ht="10.050000000000001" customHeight="1" x14ac:dyDescent="0.2">
      <c r="A93" s="506" t="s">
        <v>28</v>
      </c>
      <c r="E93" s="507" t="s">
        <v>30</v>
      </c>
      <c r="F93" s="508"/>
      <c r="G93" s="508"/>
      <c r="H93" s="508" t="s">
        <v>31</v>
      </c>
      <c r="I93" s="508"/>
      <c r="J93" s="508"/>
    </row>
    <row r="94" spans="1:12" s="513" customFormat="1" ht="10.050000000000001" customHeight="1" x14ac:dyDescent="0.25">
      <c r="A94" s="509" t="s">
        <v>28</v>
      </c>
      <c r="B94" s="509"/>
      <c r="C94" s="509"/>
      <c r="D94" s="509"/>
      <c r="E94" s="510" t="s">
        <v>30</v>
      </c>
      <c r="F94" s="511"/>
      <c r="G94" s="511"/>
      <c r="H94" s="512" t="s">
        <v>31</v>
      </c>
      <c r="I94" s="511"/>
      <c r="J94" s="511"/>
    </row>
    <row r="95" spans="1:12" s="513" customFormat="1" ht="10.050000000000001" customHeight="1" x14ac:dyDescent="0.25">
      <c r="A95" s="509"/>
      <c r="B95" s="509"/>
      <c r="C95" s="509"/>
      <c r="D95" s="509"/>
      <c r="E95" s="514"/>
      <c r="F95" s="511"/>
      <c r="G95" s="511"/>
      <c r="H95" s="511"/>
      <c r="I95" s="511"/>
      <c r="J95" s="511"/>
    </row>
    <row r="96" spans="1:12" s="513" customFormat="1" ht="10.050000000000001" customHeight="1" x14ac:dyDescent="0.25">
      <c r="A96" s="509"/>
      <c r="B96" s="515"/>
      <c r="C96" s="515" t="s">
        <v>55</v>
      </c>
      <c r="D96" s="515"/>
      <c r="E96" s="515"/>
      <c r="F96" s="515" t="s">
        <v>32</v>
      </c>
      <c r="G96" s="515"/>
      <c r="H96" s="516"/>
      <c r="I96" s="515" t="s">
        <v>33</v>
      </c>
      <c r="J96" s="516"/>
    </row>
    <row r="97" spans="1:10" s="513" customFormat="1" ht="10.050000000000001" customHeight="1" x14ac:dyDescent="0.25">
      <c r="A97" s="509"/>
      <c r="B97" s="509"/>
      <c r="C97" s="509" t="s">
        <v>29</v>
      </c>
      <c r="D97" s="509"/>
      <c r="E97" s="514"/>
      <c r="F97" s="509" t="s">
        <v>281</v>
      </c>
      <c r="G97" s="509"/>
      <c r="H97" s="511"/>
      <c r="I97" s="509" t="s">
        <v>342</v>
      </c>
      <c r="J97" s="511"/>
    </row>
    <row r="98" spans="1:10" s="352" customFormat="1" ht="14.1" customHeight="1" x14ac:dyDescent="0.3">
      <c r="A98" s="356"/>
      <c r="B98" s="356"/>
      <c r="C98" s="357"/>
      <c r="D98" s="357"/>
      <c r="E98" s="358"/>
      <c r="F98" s="359"/>
      <c r="G98" s="359"/>
      <c r="H98" s="359"/>
      <c r="I98" s="359"/>
      <c r="J98" s="359"/>
    </row>
  </sheetData>
  <mergeCells count="53">
    <mergeCell ref="C16:D16"/>
    <mergeCell ref="C19:D19"/>
    <mergeCell ref="B34:D34"/>
    <mergeCell ref="C23:D23"/>
    <mergeCell ref="C22:D22"/>
    <mergeCell ref="C24:D24"/>
    <mergeCell ref="C32:D32"/>
    <mergeCell ref="C14:D14"/>
    <mergeCell ref="C15:D15"/>
    <mergeCell ref="A6:D7"/>
    <mergeCell ref="A8:D8"/>
    <mergeCell ref="A9:D9"/>
    <mergeCell ref="B10:D10"/>
    <mergeCell ref="C11:D11"/>
    <mergeCell ref="B12:D12"/>
    <mergeCell ref="C13:D13"/>
    <mergeCell ref="A2:J2"/>
    <mergeCell ref="G5:I5"/>
    <mergeCell ref="J5:J6"/>
    <mergeCell ref="E6:E7"/>
    <mergeCell ref="I6:I7"/>
    <mergeCell ref="G6:G7"/>
    <mergeCell ref="H6:H7"/>
    <mergeCell ref="A3:J3"/>
    <mergeCell ref="J43:J44"/>
    <mergeCell ref="E44:E45"/>
    <mergeCell ref="I44:I45"/>
    <mergeCell ref="B47:D47"/>
    <mergeCell ref="B49:D49"/>
    <mergeCell ref="A44:D45"/>
    <mergeCell ref="G44:G45"/>
    <mergeCell ref="H44:H45"/>
    <mergeCell ref="G43:I43"/>
    <mergeCell ref="C48:D48"/>
    <mergeCell ref="A91:D91"/>
    <mergeCell ref="C57:D57"/>
    <mergeCell ref="C59:D59"/>
    <mergeCell ref="C62:D62"/>
    <mergeCell ref="C61:D61"/>
    <mergeCell ref="C65:D65"/>
    <mergeCell ref="C66:D66"/>
    <mergeCell ref="B58:D58"/>
    <mergeCell ref="C67:D67"/>
    <mergeCell ref="B90:D90"/>
    <mergeCell ref="B60:D60"/>
    <mergeCell ref="B64:D64"/>
    <mergeCell ref="B51:D51"/>
    <mergeCell ref="C50:D50"/>
    <mergeCell ref="C52:D52"/>
    <mergeCell ref="C54:D54"/>
    <mergeCell ref="C56:D56"/>
    <mergeCell ref="C53:D53"/>
    <mergeCell ref="B55:D55"/>
  </mergeCells>
  <pageMargins left="2.39" right="0.39370078740157483" top="0.28000000000000003" bottom="0.11811023622047245" header="0.19685039370078741" footer="0.11811023622047245"/>
  <pageSetup paperSize="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32"/>
  <dimension ref="A1:J91"/>
  <sheetViews>
    <sheetView topLeftCell="A20" workbookViewId="0">
      <selection activeCell="P14" sqref="P14"/>
    </sheetView>
  </sheetViews>
  <sheetFormatPr defaultColWidth="9.109375" defaultRowHeight="14.1" customHeight="1" x14ac:dyDescent="0.3"/>
  <cols>
    <col min="1" max="1" width="3" style="40" customWidth="1"/>
    <col min="2" max="2" width="2.6640625" style="40" customWidth="1"/>
    <col min="3" max="3" width="2.5546875" style="40" customWidth="1"/>
    <col min="4" max="4" width="39" style="40" customWidth="1"/>
    <col min="5" max="5" width="14.5546875" style="40" customWidth="1"/>
    <col min="6" max="6" width="15.44140625" style="40" customWidth="1"/>
    <col min="7" max="7" width="14.88671875" style="40" customWidth="1"/>
    <col min="8" max="8" width="15.44140625" style="40" customWidth="1"/>
    <col min="9" max="10" width="17.109375" style="40" customWidth="1"/>
    <col min="11" max="16384" width="9.109375" style="40"/>
  </cols>
  <sheetData>
    <row r="1" spans="1:10" ht="14.1" customHeight="1" x14ac:dyDescent="0.3">
      <c r="J1" s="207"/>
    </row>
    <row r="2" spans="1:10" s="31" customFormat="1" ht="14.1" customHeight="1" x14ac:dyDescent="0.3">
      <c r="B2" s="31" t="s">
        <v>0</v>
      </c>
      <c r="E2" s="421"/>
      <c r="F2" s="49"/>
      <c r="G2" s="49"/>
      <c r="H2" s="49"/>
      <c r="I2" s="49"/>
      <c r="J2" s="49" t="s">
        <v>27</v>
      </c>
    </row>
    <row r="3" spans="1:10" s="31" customFormat="1" ht="14.1" customHeight="1" x14ac:dyDescent="0.3">
      <c r="A3" s="558" t="s">
        <v>471</v>
      </c>
      <c r="B3" s="558"/>
      <c r="C3" s="558"/>
      <c r="D3" s="558"/>
      <c r="E3" s="558"/>
      <c r="F3" s="558"/>
      <c r="G3" s="558"/>
      <c r="H3" s="558"/>
      <c r="I3" s="558"/>
      <c r="J3" s="558"/>
    </row>
    <row r="4" spans="1:10" ht="12.9" customHeight="1" x14ac:dyDescent="0.3">
      <c r="A4" s="544" t="s">
        <v>472</v>
      </c>
      <c r="B4" s="544"/>
      <c r="C4" s="544"/>
      <c r="D4" s="544"/>
      <c r="E4" s="544"/>
      <c r="F4" s="544"/>
      <c r="G4" s="544"/>
      <c r="H4" s="544"/>
      <c r="I4" s="544"/>
      <c r="J4" s="544"/>
    </row>
    <row r="5" spans="1:10" ht="12.9" customHeight="1" thickBot="1" x14ac:dyDescent="0.35">
      <c r="A5" s="40" t="s">
        <v>80</v>
      </c>
      <c r="J5" s="201" t="s">
        <v>247</v>
      </c>
    </row>
    <row r="6" spans="1:10" ht="12.9" customHeight="1" thickBot="1" x14ac:dyDescent="0.35">
      <c r="A6" s="25"/>
      <c r="B6" s="26"/>
      <c r="C6" s="26"/>
      <c r="D6" s="26"/>
      <c r="E6" s="27"/>
      <c r="F6" s="288"/>
      <c r="G6" s="545" t="s">
        <v>20</v>
      </c>
      <c r="H6" s="545"/>
      <c r="I6" s="545"/>
      <c r="J6" s="518" t="s">
        <v>25</v>
      </c>
    </row>
    <row r="7" spans="1:10" ht="12.9" customHeight="1" x14ac:dyDescent="0.3">
      <c r="A7" s="549" t="s">
        <v>1</v>
      </c>
      <c r="B7" s="550"/>
      <c r="C7" s="550"/>
      <c r="D7" s="546"/>
      <c r="E7" s="588" t="s">
        <v>17</v>
      </c>
      <c r="F7" s="289" t="s">
        <v>18</v>
      </c>
      <c r="G7" s="547" t="s">
        <v>19</v>
      </c>
      <c r="H7" s="547" t="s">
        <v>24</v>
      </c>
      <c r="I7" s="547" t="s">
        <v>23</v>
      </c>
      <c r="J7" s="519"/>
    </row>
    <row r="8" spans="1:10" ht="12.9" customHeight="1" thickBot="1" x14ac:dyDescent="0.35">
      <c r="A8" s="591"/>
      <c r="B8" s="592"/>
      <c r="C8" s="592"/>
      <c r="D8" s="593"/>
      <c r="E8" s="589"/>
      <c r="F8" s="301" t="s">
        <v>19</v>
      </c>
      <c r="G8" s="590"/>
      <c r="H8" s="590"/>
      <c r="I8" s="590"/>
      <c r="J8" s="301" t="s">
        <v>26</v>
      </c>
    </row>
    <row r="9" spans="1:10" ht="12.9" customHeight="1" x14ac:dyDescent="0.3">
      <c r="A9" s="594"/>
      <c r="B9" s="595"/>
      <c r="C9" s="595"/>
      <c r="D9" s="596"/>
      <c r="E9" s="299"/>
      <c r="F9" s="299"/>
      <c r="G9" s="299"/>
      <c r="H9" s="299"/>
      <c r="I9" s="299"/>
      <c r="J9" s="299"/>
    </row>
    <row r="10" spans="1:10" ht="12.9" customHeight="1" x14ac:dyDescent="0.3">
      <c r="A10" s="554" t="s">
        <v>66</v>
      </c>
      <c r="B10" s="521"/>
      <c r="C10" s="521"/>
      <c r="D10" s="522"/>
      <c r="E10" s="300"/>
      <c r="F10" s="14"/>
      <c r="G10" s="14"/>
      <c r="H10" s="14"/>
      <c r="I10" s="14"/>
      <c r="J10" s="14"/>
    </row>
    <row r="11" spans="1:10" ht="12.9" customHeight="1" x14ac:dyDescent="0.3">
      <c r="A11" s="32"/>
      <c r="B11" s="524" t="s">
        <v>2</v>
      </c>
      <c r="C11" s="524"/>
      <c r="D11" s="525"/>
      <c r="E11" s="53" t="s">
        <v>167</v>
      </c>
      <c r="F11" s="14"/>
      <c r="G11" s="14"/>
      <c r="H11" s="14"/>
      <c r="I11" s="14"/>
      <c r="J11" s="14"/>
    </row>
    <row r="12" spans="1:10" ht="12.9" customHeight="1" x14ac:dyDescent="0.3">
      <c r="A12" s="32"/>
      <c r="B12" s="33"/>
      <c r="C12" s="524" t="s">
        <v>3</v>
      </c>
      <c r="D12" s="525"/>
      <c r="E12" s="146" t="s">
        <v>82</v>
      </c>
      <c r="F12" s="22">
        <v>801600</v>
      </c>
      <c r="G12" s="22">
        <v>491286</v>
      </c>
      <c r="H12" s="22">
        <v>491286</v>
      </c>
      <c r="I12" s="22">
        <f>SUM(G12:H12)</f>
        <v>982572</v>
      </c>
      <c r="J12" s="22">
        <v>1086900</v>
      </c>
    </row>
    <row r="13" spans="1:10" ht="12.9" customHeight="1" x14ac:dyDescent="0.3">
      <c r="A13" s="32"/>
      <c r="B13" s="524" t="s">
        <v>4</v>
      </c>
      <c r="C13" s="524"/>
      <c r="D13" s="525"/>
      <c r="E13" s="53" t="s">
        <v>168</v>
      </c>
      <c r="F13" s="393">
        <f>SUM(F17,F16,F15,F14,F18,F19,F20,F21,F22)</f>
        <v>383830</v>
      </c>
      <c r="G13" s="393">
        <f>SUM(G17,G16,G15,G14,G18,G19,G20,G21,G22)</f>
        <v>200187</v>
      </c>
      <c r="H13" s="393">
        <f>SUM(H17,H16,H15,H14,H18,H19,H20,H21,H22)</f>
        <v>200575</v>
      </c>
      <c r="I13" s="392"/>
      <c r="J13" s="392"/>
    </row>
    <row r="14" spans="1:10" ht="12.9" customHeight="1" x14ac:dyDescent="0.3">
      <c r="A14" s="32"/>
      <c r="B14" s="31"/>
      <c r="C14" s="524" t="s">
        <v>5</v>
      </c>
      <c r="D14" s="525"/>
      <c r="E14" s="252" t="s">
        <v>83</v>
      </c>
      <c r="F14" s="22">
        <v>72000</v>
      </c>
      <c r="G14" s="22">
        <v>36000</v>
      </c>
      <c r="H14" s="22">
        <v>36000</v>
      </c>
      <c r="I14" s="22">
        <f t="shared" ref="I14:I22" si="0">SUM(G14:H14)</f>
        <v>72000</v>
      </c>
      <c r="J14" s="22">
        <v>72000</v>
      </c>
    </row>
    <row r="15" spans="1:10" ht="12.9" customHeight="1" x14ac:dyDescent="0.3">
      <c r="A15" s="32"/>
      <c r="B15" s="31"/>
      <c r="C15" s="524" t="s">
        <v>137</v>
      </c>
      <c r="D15" s="525"/>
      <c r="E15" s="252" t="s">
        <v>152</v>
      </c>
      <c r="F15" s="22">
        <v>67500</v>
      </c>
      <c r="G15" s="22">
        <v>33750</v>
      </c>
      <c r="H15" s="22">
        <v>33750</v>
      </c>
      <c r="I15" s="22">
        <f t="shared" si="0"/>
        <v>67500</v>
      </c>
      <c r="J15" s="22">
        <v>67500</v>
      </c>
    </row>
    <row r="16" spans="1:10" ht="12.9" customHeight="1" x14ac:dyDescent="0.3">
      <c r="A16" s="32"/>
      <c r="B16" s="31"/>
      <c r="C16" s="524" t="s">
        <v>138</v>
      </c>
      <c r="D16" s="525"/>
      <c r="E16" s="252" t="s">
        <v>153</v>
      </c>
      <c r="F16" s="22">
        <v>67500</v>
      </c>
      <c r="G16" s="22">
        <v>33750</v>
      </c>
      <c r="H16" s="22">
        <v>33750</v>
      </c>
      <c r="I16" s="22">
        <f t="shared" si="0"/>
        <v>67500</v>
      </c>
      <c r="J16" s="22">
        <v>67500</v>
      </c>
    </row>
    <row r="17" spans="1:10" ht="12.9" customHeight="1" x14ac:dyDescent="0.3">
      <c r="A17" s="32"/>
      <c r="B17" s="31"/>
      <c r="C17" s="524" t="s">
        <v>139</v>
      </c>
      <c r="D17" s="525"/>
      <c r="E17" s="252" t="s">
        <v>154</v>
      </c>
      <c r="F17" s="22">
        <v>15000</v>
      </c>
      <c r="G17" s="22">
        <v>15000</v>
      </c>
      <c r="H17" s="22">
        <v>0</v>
      </c>
      <c r="I17" s="22">
        <f t="shared" si="0"/>
        <v>15000</v>
      </c>
      <c r="J17" s="22">
        <v>18000</v>
      </c>
    </row>
    <row r="18" spans="1:10" ht="12.9" customHeight="1" x14ac:dyDescent="0.3">
      <c r="A18" s="32"/>
      <c r="B18" s="31"/>
      <c r="C18" s="524" t="s">
        <v>142</v>
      </c>
      <c r="D18" s="525"/>
      <c r="E18" s="252" t="s">
        <v>157</v>
      </c>
      <c r="F18" s="22">
        <v>0</v>
      </c>
      <c r="G18" s="22">
        <v>0</v>
      </c>
      <c r="H18" s="22">
        <v>0</v>
      </c>
      <c r="I18" s="22">
        <f t="shared" si="0"/>
        <v>0</v>
      </c>
      <c r="J18" s="22"/>
    </row>
    <row r="19" spans="1:10" ht="12.9" customHeight="1" x14ac:dyDescent="0.3">
      <c r="A19" s="32"/>
      <c r="B19" s="31"/>
      <c r="C19" s="524" t="s">
        <v>146</v>
      </c>
      <c r="D19" s="525"/>
      <c r="E19" s="252" t="s">
        <v>159</v>
      </c>
      <c r="F19" s="22">
        <v>0</v>
      </c>
      <c r="G19" s="22">
        <v>0</v>
      </c>
      <c r="H19" s="22">
        <v>0</v>
      </c>
      <c r="I19" s="22">
        <f t="shared" si="0"/>
        <v>0</v>
      </c>
      <c r="J19" s="22">
        <v>0</v>
      </c>
    </row>
    <row r="20" spans="1:10" ht="12.9" customHeight="1" x14ac:dyDescent="0.3">
      <c r="A20" s="32"/>
      <c r="B20" s="31"/>
      <c r="C20" s="524" t="s">
        <v>145</v>
      </c>
      <c r="D20" s="525"/>
      <c r="E20" s="252" t="s">
        <v>161</v>
      </c>
      <c r="F20" s="22">
        <v>73415</v>
      </c>
      <c r="G20" s="22"/>
      <c r="H20" s="22">
        <v>81881</v>
      </c>
      <c r="I20" s="22">
        <f t="shared" si="0"/>
        <v>81881</v>
      </c>
      <c r="J20" s="22">
        <v>90575</v>
      </c>
    </row>
    <row r="21" spans="1:10" ht="12.9" customHeight="1" x14ac:dyDescent="0.3">
      <c r="A21" s="32"/>
      <c r="B21" s="31"/>
      <c r="C21" s="524" t="s">
        <v>258</v>
      </c>
      <c r="D21" s="525"/>
      <c r="E21" s="252" t="s">
        <v>161</v>
      </c>
      <c r="F21" s="22">
        <v>73415</v>
      </c>
      <c r="G21" s="22">
        <v>81687</v>
      </c>
      <c r="H21" s="22">
        <v>194</v>
      </c>
      <c r="I21" s="22">
        <f t="shared" si="0"/>
        <v>81881</v>
      </c>
      <c r="J21" s="22">
        <v>90575</v>
      </c>
    </row>
    <row r="22" spans="1:10" ht="12.9" customHeight="1" x14ac:dyDescent="0.3">
      <c r="A22" s="32"/>
      <c r="B22" s="31"/>
      <c r="C22" s="524" t="s">
        <v>147</v>
      </c>
      <c r="D22" s="525"/>
      <c r="E22" s="252" t="s">
        <v>162</v>
      </c>
      <c r="F22" s="22">
        <v>15000</v>
      </c>
      <c r="G22" s="22">
        <v>0</v>
      </c>
      <c r="H22" s="22">
        <v>15000</v>
      </c>
      <c r="I22" s="22">
        <f t="shared" si="0"/>
        <v>15000</v>
      </c>
      <c r="J22" s="22">
        <v>15000</v>
      </c>
    </row>
    <row r="23" spans="1:10" ht="12.9" customHeight="1" x14ac:dyDescent="0.3">
      <c r="A23" s="32"/>
      <c r="B23" s="33" t="s">
        <v>64</v>
      </c>
      <c r="C23" s="33"/>
      <c r="D23" s="34"/>
      <c r="E23" s="239" t="s">
        <v>163</v>
      </c>
      <c r="F23" s="393">
        <f>SUM(F24:F27)</f>
        <v>118946</v>
      </c>
      <c r="G23" s="393">
        <f>SUM(G24:G27)</f>
        <v>67835.02</v>
      </c>
      <c r="H23" s="393">
        <f>SUM(H24:H27)</f>
        <v>68180.98</v>
      </c>
      <c r="I23" s="393">
        <f t="shared" ref="I23" si="1">SUM(I24:I27)</f>
        <v>136016</v>
      </c>
      <c r="J23" s="393"/>
    </row>
    <row r="24" spans="1:10" ht="12.9" customHeight="1" x14ac:dyDescent="0.3">
      <c r="A24" s="32"/>
      <c r="B24" s="31"/>
      <c r="C24" s="249" t="s">
        <v>148</v>
      </c>
      <c r="D24" s="250"/>
      <c r="E24" s="239" t="s">
        <v>164</v>
      </c>
      <c r="F24" s="22">
        <v>100824</v>
      </c>
      <c r="G24" s="22">
        <v>58954.32</v>
      </c>
      <c r="H24" s="22">
        <v>58956.68</v>
      </c>
      <c r="I24" s="22">
        <f>SUM(G24:H24)</f>
        <v>117911</v>
      </c>
      <c r="J24" s="22">
        <v>130429</v>
      </c>
    </row>
    <row r="25" spans="1:10" ht="12.9" customHeight="1" x14ac:dyDescent="0.3">
      <c r="A25" s="32"/>
      <c r="B25" s="31"/>
      <c r="C25" s="249" t="s">
        <v>149</v>
      </c>
      <c r="D25" s="250"/>
      <c r="E25" s="239" t="s">
        <v>165</v>
      </c>
      <c r="F25" s="22">
        <v>5672</v>
      </c>
      <c r="G25" s="22">
        <v>1800</v>
      </c>
      <c r="H25" s="22">
        <v>1800</v>
      </c>
      <c r="I25" s="22">
        <f>SUM(G25:H25)</f>
        <v>3600</v>
      </c>
      <c r="J25" s="22">
        <v>3600</v>
      </c>
    </row>
    <row r="26" spans="1:10" ht="12.9" customHeight="1" x14ac:dyDescent="0.3">
      <c r="A26" s="32"/>
      <c r="B26" s="31"/>
      <c r="C26" s="249" t="s">
        <v>150</v>
      </c>
      <c r="D26" s="250"/>
      <c r="E26" s="239" t="s">
        <v>169</v>
      </c>
      <c r="F26" s="22">
        <v>8850</v>
      </c>
      <c r="G26" s="22">
        <v>5280.7</v>
      </c>
      <c r="H26" s="22">
        <v>5624.3</v>
      </c>
      <c r="I26" s="22">
        <f>SUM(G26:H26)</f>
        <v>10905</v>
      </c>
      <c r="J26" s="22">
        <v>15511</v>
      </c>
    </row>
    <row r="27" spans="1:10" ht="12.9" customHeight="1" x14ac:dyDescent="0.3">
      <c r="A27" s="32"/>
      <c r="B27" s="31"/>
      <c r="C27" s="249" t="s">
        <v>151</v>
      </c>
      <c r="D27" s="250"/>
      <c r="E27" s="239" t="s">
        <v>166</v>
      </c>
      <c r="F27" s="22">
        <v>3600</v>
      </c>
      <c r="G27" s="22">
        <v>1800</v>
      </c>
      <c r="H27" s="22">
        <v>1800</v>
      </c>
      <c r="I27" s="22">
        <f>SUM(G27:H27)</f>
        <v>3600</v>
      </c>
      <c r="J27" s="22">
        <v>3600</v>
      </c>
    </row>
    <row r="28" spans="1:10" ht="12.9" customHeight="1" x14ac:dyDescent="0.3">
      <c r="A28" s="32"/>
      <c r="B28" s="251" t="s">
        <v>6</v>
      </c>
      <c r="C28" s="250"/>
      <c r="E28" s="239" t="s">
        <v>170</v>
      </c>
      <c r="F28" s="22"/>
      <c r="G28" s="22"/>
      <c r="H28" s="22"/>
      <c r="I28" s="22"/>
      <c r="J28" s="22"/>
    </row>
    <row r="29" spans="1:10" ht="12.9" customHeight="1" x14ac:dyDescent="0.3">
      <c r="A29" s="32"/>
      <c r="B29" s="33"/>
      <c r="C29" s="251" t="s">
        <v>6</v>
      </c>
      <c r="D29" s="250"/>
      <c r="E29" s="239" t="s">
        <v>166</v>
      </c>
      <c r="F29" s="393">
        <f>SUM(F30:F31)</f>
        <v>15000</v>
      </c>
      <c r="G29" s="392"/>
      <c r="H29" s="392"/>
      <c r="I29" s="392"/>
      <c r="J29" s="392"/>
    </row>
    <row r="30" spans="1:10" ht="12.9" customHeight="1" x14ac:dyDescent="0.3">
      <c r="A30" s="32"/>
      <c r="B30" s="33"/>
      <c r="C30" s="526" t="s">
        <v>267</v>
      </c>
      <c r="D30" s="525"/>
      <c r="E30" s="239"/>
      <c r="F30" s="22">
        <v>15000</v>
      </c>
      <c r="G30" s="19">
        <v>0</v>
      </c>
      <c r="H30" s="22">
        <v>15000</v>
      </c>
      <c r="I30" s="22">
        <f>SUM(G30:H30)</f>
        <v>15000</v>
      </c>
      <c r="J30" s="22">
        <v>15000</v>
      </c>
    </row>
    <row r="31" spans="1:10" ht="12.9" customHeight="1" x14ac:dyDescent="0.3">
      <c r="A31" s="32"/>
      <c r="B31" s="33"/>
      <c r="C31" s="269" t="s">
        <v>348</v>
      </c>
      <c r="D31" s="270"/>
      <c r="E31" s="239"/>
      <c r="F31" s="22">
        <v>0</v>
      </c>
      <c r="G31" s="19"/>
      <c r="H31" s="19"/>
      <c r="I31" s="19"/>
      <c r="J31" s="19"/>
    </row>
    <row r="32" spans="1:10" ht="12.9" customHeight="1" x14ac:dyDescent="0.3">
      <c r="A32" s="32"/>
      <c r="B32" s="521" t="s">
        <v>92</v>
      </c>
      <c r="C32" s="521"/>
      <c r="D32" s="522"/>
      <c r="E32" s="89"/>
      <c r="F32" s="17">
        <f>SUM(F12,F13,F23,F29)</f>
        <v>1319376</v>
      </c>
      <c r="G32" s="17">
        <f>SUM(G30,G27,G26,G25,G24,G22,G21,G20,G16,G15,G14,G12,G17)</f>
        <v>759308.02</v>
      </c>
      <c r="H32" s="17">
        <f>SUM(H30,H27,H26,H25,H24,H22,H21,H20,H16,H15,H14,H12)</f>
        <v>775041.98</v>
      </c>
      <c r="I32" s="17">
        <f>SUM(I30,I27,I26,I25,I24,I22,I21,I20,I16,I15,I14,I12,I17)</f>
        <v>1534350</v>
      </c>
      <c r="J32" s="17">
        <f>SUM(J30,J27,J26,J25,J24,J22,J21,J20,J17,J16,J15,J14,J12)</f>
        <v>1676190</v>
      </c>
    </row>
    <row r="33" spans="1:10" ht="12.9" customHeight="1" x14ac:dyDescent="0.3">
      <c r="A33" s="11" t="s">
        <v>7</v>
      </c>
      <c r="B33" s="13"/>
      <c r="C33" s="20"/>
      <c r="D33" s="45"/>
      <c r="E33" s="44"/>
      <c r="F33" s="14"/>
      <c r="G33" s="14"/>
      <c r="H33" s="14"/>
      <c r="I33" s="14"/>
      <c r="J33" s="14"/>
    </row>
    <row r="34" spans="1:10" ht="12.9" customHeight="1" x14ac:dyDescent="0.3">
      <c r="A34" s="11"/>
      <c r="B34" s="523" t="s">
        <v>8</v>
      </c>
      <c r="C34" s="524"/>
      <c r="D34" s="525"/>
      <c r="E34" s="53" t="s">
        <v>129</v>
      </c>
      <c r="F34" s="14"/>
      <c r="G34" s="14"/>
      <c r="H34" s="14"/>
      <c r="I34" s="14"/>
      <c r="J34" s="14"/>
    </row>
    <row r="35" spans="1:10" ht="12.9" customHeight="1" x14ac:dyDescent="0.3">
      <c r="A35" s="11"/>
      <c r="B35" s="144"/>
      <c r="C35" s="523" t="s">
        <v>8</v>
      </c>
      <c r="D35" s="525"/>
      <c r="E35" s="53" t="s">
        <v>122</v>
      </c>
      <c r="F35" s="14">
        <v>53738</v>
      </c>
      <c r="G35" s="14">
        <v>41290</v>
      </c>
      <c r="H35" s="14">
        <v>23710</v>
      </c>
      <c r="I35" s="14">
        <f>SUM(G35:H35)</f>
        <v>65000</v>
      </c>
      <c r="J35" s="14">
        <v>65000</v>
      </c>
    </row>
    <row r="36" spans="1:10" s="451" customFormat="1" ht="12.9" customHeight="1" x14ac:dyDescent="0.3">
      <c r="A36" s="448"/>
      <c r="B36" s="453"/>
      <c r="C36" s="453" t="s">
        <v>518</v>
      </c>
      <c r="D36" s="454"/>
      <c r="E36" s="452" t="s">
        <v>551</v>
      </c>
      <c r="F36" s="14">
        <v>0</v>
      </c>
      <c r="G36" s="14">
        <v>0</v>
      </c>
      <c r="H36" s="14">
        <v>0</v>
      </c>
      <c r="I36" s="14">
        <v>0</v>
      </c>
      <c r="J36" s="14">
        <v>20000</v>
      </c>
    </row>
    <row r="37" spans="1:10" ht="12.9" customHeight="1" x14ac:dyDescent="0.3">
      <c r="A37" s="11"/>
      <c r="B37" s="523" t="s">
        <v>9</v>
      </c>
      <c r="C37" s="524"/>
      <c r="D37" s="525"/>
      <c r="E37" s="53" t="s">
        <v>130</v>
      </c>
      <c r="F37" s="14"/>
      <c r="G37" s="14"/>
      <c r="H37" s="14"/>
      <c r="I37" s="14"/>
      <c r="J37" s="14"/>
    </row>
    <row r="38" spans="1:10" ht="12.9" customHeight="1" x14ac:dyDescent="0.3">
      <c r="A38" s="11"/>
      <c r="B38" s="144"/>
      <c r="C38" s="523" t="s">
        <v>52</v>
      </c>
      <c r="D38" s="525"/>
      <c r="E38" s="53" t="s">
        <v>123</v>
      </c>
      <c r="F38" s="14">
        <v>46218</v>
      </c>
      <c r="G38" s="14">
        <v>0</v>
      </c>
      <c r="H38" s="14">
        <v>60000</v>
      </c>
      <c r="I38" s="14">
        <f>SUM(G38:H38)</f>
        <v>60000</v>
      </c>
      <c r="J38" s="14">
        <v>60000</v>
      </c>
    </row>
    <row r="39" spans="1:10" ht="12.9" customHeight="1" x14ac:dyDescent="0.3">
      <c r="A39" s="11"/>
      <c r="B39" s="523" t="s">
        <v>10</v>
      </c>
      <c r="C39" s="524"/>
      <c r="D39" s="525"/>
      <c r="E39" s="53" t="s">
        <v>131</v>
      </c>
      <c r="F39" s="14"/>
      <c r="G39" s="14"/>
      <c r="H39" s="14"/>
      <c r="I39" s="14"/>
      <c r="J39" s="14"/>
    </row>
    <row r="40" spans="1:10" ht="12.9" customHeight="1" x14ac:dyDescent="0.3">
      <c r="A40" s="11"/>
      <c r="B40" s="144"/>
      <c r="C40" s="523" t="s">
        <v>35</v>
      </c>
      <c r="D40" s="525"/>
      <c r="E40" s="53" t="s">
        <v>124</v>
      </c>
      <c r="F40" s="14">
        <v>7575.75</v>
      </c>
      <c r="G40" s="14">
        <v>24893.47</v>
      </c>
      <c r="H40" s="14">
        <v>106.53</v>
      </c>
      <c r="I40" s="14">
        <f>SUM(G40:H40)</f>
        <v>25000</v>
      </c>
      <c r="J40" s="14">
        <v>30000</v>
      </c>
    </row>
    <row r="41" spans="1:10" ht="12.9" customHeight="1" x14ac:dyDescent="0.3">
      <c r="A41" s="11"/>
      <c r="B41" s="523" t="s">
        <v>77</v>
      </c>
      <c r="C41" s="524"/>
      <c r="D41" s="525"/>
      <c r="E41" s="53" t="s">
        <v>133</v>
      </c>
      <c r="F41" s="14"/>
      <c r="G41" s="14"/>
      <c r="H41" s="14"/>
      <c r="I41" s="14"/>
      <c r="J41" s="14"/>
    </row>
    <row r="42" spans="1:10" ht="12.9" customHeight="1" x14ac:dyDescent="0.3">
      <c r="A42" s="11"/>
      <c r="B42" s="144"/>
      <c r="C42" s="523" t="s">
        <v>104</v>
      </c>
      <c r="D42" s="525"/>
      <c r="E42" s="53" t="s">
        <v>127</v>
      </c>
      <c r="F42" s="14">
        <v>18679.52</v>
      </c>
      <c r="G42" s="14">
        <v>11666.58</v>
      </c>
      <c r="H42" s="14">
        <v>20333.419999999998</v>
      </c>
      <c r="I42" s="14">
        <f>SUM(G42:H42)</f>
        <v>32000</v>
      </c>
      <c r="J42" s="14">
        <v>30000</v>
      </c>
    </row>
    <row r="43" spans="1:10" ht="14.1" customHeight="1" x14ac:dyDescent="0.3">
      <c r="A43" s="60"/>
      <c r="B43" s="186"/>
      <c r="C43" s="186"/>
      <c r="D43" s="187"/>
      <c r="E43" s="188"/>
      <c r="F43" s="48"/>
      <c r="G43" s="48"/>
      <c r="H43" s="48"/>
      <c r="I43" s="48"/>
      <c r="J43" s="48"/>
    </row>
    <row r="44" spans="1:10" ht="14.1" customHeight="1" x14ac:dyDescent="0.3">
      <c r="A44" s="13"/>
      <c r="B44" s="275"/>
      <c r="C44" s="275"/>
      <c r="D44" s="276"/>
      <c r="E44" s="164"/>
      <c r="F44" s="58"/>
      <c r="G44" s="58"/>
      <c r="H44" s="58"/>
      <c r="I44" s="58"/>
      <c r="J44" s="58"/>
    </row>
    <row r="45" spans="1:10" ht="4.8" customHeight="1" x14ac:dyDescent="0.3">
      <c r="A45" s="13"/>
      <c r="B45" s="275"/>
      <c r="C45" s="275"/>
      <c r="D45" s="276"/>
      <c r="E45" s="164"/>
      <c r="F45" s="58"/>
      <c r="G45" s="58"/>
      <c r="H45" s="58"/>
      <c r="I45" s="58"/>
      <c r="J45" s="58"/>
    </row>
    <row r="46" spans="1:10" ht="14.1" customHeight="1" thickBot="1" x14ac:dyDescent="0.35">
      <c r="A46" s="40" t="s">
        <v>80</v>
      </c>
      <c r="B46" s="275"/>
      <c r="C46" s="275"/>
      <c r="D46" s="276"/>
      <c r="E46" s="164"/>
      <c r="F46" s="58"/>
      <c r="G46" s="58"/>
      <c r="H46" s="58"/>
      <c r="I46" s="58"/>
      <c r="J46" s="201" t="s">
        <v>246</v>
      </c>
    </row>
    <row r="47" spans="1:10" ht="12.9" customHeight="1" thickBot="1" x14ac:dyDescent="0.35">
      <c r="A47" s="25"/>
      <c r="B47" s="26"/>
      <c r="C47" s="26"/>
      <c r="D47" s="26"/>
      <c r="E47" s="27"/>
      <c r="F47" s="288"/>
      <c r="G47" s="545" t="s">
        <v>20</v>
      </c>
      <c r="H47" s="545"/>
      <c r="I47" s="545"/>
      <c r="J47" s="518" t="s">
        <v>25</v>
      </c>
    </row>
    <row r="48" spans="1:10" ht="12.9" customHeight="1" x14ac:dyDescent="0.3">
      <c r="A48" s="549" t="s">
        <v>1</v>
      </c>
      <c r="B48" s="550"/>
      <c r="C48" s="550"/>
      <c r="D48" s="546"/>
      <c r="E48" s="588" t="s">
        <v>17</v>
      </c>
      <c r="F48" s="289" t="s">
        <v>18</v>
      </c>
      <c r="G48" s="547" t="s">
        <v>19</v>
      </c>
      <c r="H48" s="547" t="s">
        <v>24</v>
      </c>
      <c r="I48" s="547" t="s">
        <v>23</v>
      </c>
      <c r="J48" s="519"/>
    </row>
    <row r="49" spans="1:10" ht="12.9" customHeight="1" thickBot="1" x14ac:dyDescent="0.35">
      <c r="A49" s="591"/>
      <c r="B49" s="592"/>
      <c r="C49" s="592"/>
      <c r="D49" s="593"/>
      <c r="E49" s="589"/>
      <c r="F49" s="301" t="s">
        <v>19</v>
      </c>
      <c r="G49" s="590"/>
      <c r="H49" s="590"/>
      <c r="I49" s="590"/>
      <c r="J49" s="301" t="s">
        <v>26</v>
      </c>
    </row>
    <row r="50" spans="1:10" ht="12.9" customHeight="1" x14ac:dyDescent="0.3">
      <c r="A50" s="594"/>
      <c r="B50" s="595"/>
      <c r="C50" s="595"/>
      <c r="D50" s="596"/>
      <c r="E50" s="299"/>
      <c r="F50" s="299"/>
      <c r="G50" s="299"/>
      <c r="H50" s="299"/>
      <c r="I50" s="299"/>
      <c r="J50" s="299"/>
    </row>
    <row r="51" spans="1:10" ht="12.9" customHeight="1" x14ac:dyDescent="0.3">
      <c r="A51" s="11"/>
      <c r="B51" s="540" t="s">
        <v>60</v>
      </c>
      <c r="C51" s="526"/>
      <c r="D51" s="525"/>
      <c r="E51" s="44"/>
      <c r="F51" s="14"/>
      <c r="G51" s="14"/>
      <c r="H51" s="14"/>
      <c r="I51" s="14"/>
      <c r="J51" s="14"/>
    </row>
    <row r="52" spans="1:10" ht="12.9" customHeight="1" x14ac:dyDescent="0.3">
      <c r="A52" s="11"/>
      <c r="B52" s="145"/>
      <c r="C52" s="540" t="s">
        <v>107</v>
      </c>
      <c r="D52" s="525"/>
      <c r="E52" s="53" t="s">
        <v>174</v>
      </c>
      <c r="F52" s="393">
        <f>SUM(F53:F54)</f>
        <v>235900</v>
      </c>
      <c r="G52" s="393">
        <f t="shared" ref="G52:H52" si="2">SUM(G53:G54)</f>
        <v>138630</v>
      </c>
      <c r="H52" s="393">
        <f t="shared" si="2"/>
        <v>160177</v>
      </c>
      <c r="I52" s="393">
        <f>SUM(G52:H52)</f>
        <v>298807</v>
      </c>
      <c r="J52" s="393">
        <f>SUM(J53:J54)</f>
        <v>298807</v>
      </c>
    </row>
    <row r="53" spans="1:10" ht="12.9" customHeight="1" x14ac:dyDescent="0.3">
      <c r="A53" s="11"/>
      <c r="B53" s="145"/>
      <c r="D53" s="228" t="s">
        <v>308</v>
      </c>
      <c r="E53" s="53" t="s">
        <v>339</v>
      </c>
      <c r="F53" s="22">
        <v>35500</v>
      </c>
      <c r="G53" s="22">
        <v>18000</v>
      </c>
      <c r="H53" s="22">
        <v>18000</v>
      </c>
      <c r="I53" s="22">
        <f>SUM(G53:H53)</f>
        <v>36000</v>
      </c>
      <c r="J53" s="22">
        <v>36000</v>
      </c>
    </row>
    <row r="54" spans="1:10" ht="12.9" customHeight="1" x14ac:dyDescent="0.3">
      <c r="A54" s="11"/>
      <c r="B54" s="145"/>
      <c r="D54" s="228" t="s">
        <v>309</v>
      </c>
      <c r="E54" s="53" t="s">
        <v>340</v>
      </c>
      <c r="F54" s="22">
        <v>200400</v>
      </c>
      <c r="G54" s="22">
        <v>120630</v>
      </c>
      <c r="H54" s="22">
        <v>142177</v>
      </c>
      <c r="I54" s="22">
        <f>SUM(G54:H54)</f>
        <v>262807</v>
      </c>
      <c r="J54" s="22">
        <v>262807</v>
      </c>
    </row>
    <row r="55" spans="1:10" ht="12.9" customHeight="1" x14ac:dyDescent="0.3">
      <c r="A55" s="11"/>
      <c r="B55" s="523" t="s">
        <v>13</v>
      </c>
      <c r="C55" s="523"/>
      <c r="D55" s="537"/>
      <c r="E55" s="53" t="s">
        <v>175</v>
      </c>
      <c r="F55" s="22"/>
      <c r="G55" s="22"/>
      <c r="H55" s="22"/>
      <c r="I55" s="22"/>
      <c r="J55" s="22"/>
    </row>
    <row r="56" spans="1:10" ht="12.9" customHeight="1" x14ac:dyDescent="0.3">
      <c r="A56" s="11"/>
      <c r="B56" s="148"/>
      <c r="C56" s="555" t="s">
        <v>108</v>
      </c>
      <c r="D56" s="539"/>
      <c r="E56" s="53" t="s">
        <v>176</v>
      </c>
      <c r="F56" s="22">
        <v>0</v>
      </c>
      <c r="G56" s="22">
        <v>0</v>
      </c>
      <c r="H56" s="22">
        <v>0</v>
      </c>
      <c r="I56" s="22">
        <f>SUM(G56:H56)</f>
        <v>0</v>
      </c>
      <c r="J56" s="22">
        <v>0</v>
      </c>
    </row>
    <row r="57" spans="1:10" ht="12.9" customHeight="1" x14ac:dyDescent="0.3">
      <c r="A57" s="11"/>
      <c r="B57" s="523" t="s">
        <v>78</v>
      </c>
      <c r="C57" s="524"/>
      <c r="D57" s="525"/>
      <c r="E57" s="53" t="s">
        <v>178</v>
      </c>
      <c r="F57" s="22">
        <v>0</v>
      </c>
      <c r="G57" s="22">
        <v>5000</v>
      </c>
      <c r="H57" s="22">
        <v>0</v>
      </c>
      <c r="I57" s="22">
        <f>SUM(G57:H57)</f>
        <v>5000</v>
      </c>
      <c r="J57" s="22">
        <v>5000</v>
      </c>
    </row>
    <row r="58" spans="1:10" ht="12.9" customHeight="1" x14ac:dyDescent="0.3">
      <c r="A58" s="11"/>
      <c r="B58" s="148"/>
      <c r="C58" s="540" t="s">
        <v>206</v>
      </c>
      <c r="D58" s="525"/>
      <c r="E58" s="53" t="s">
        <v>205</v>
      </c>
      <c r="F58" s="22">
        <v>0</v>
      </c>
      <c r="G58" s="22">
        <v>0</v>
      </c>
      <c r="H58" s="22">
        <v>0</v>
      </c>
      <c r="I58" s="22">
        <f>SUM(G58:H58)</f>
        <v>0</v>
      </c>
      <c r="J58" s="22">
        <v>0</v>
      </c>
    </row>
    <row r="59" spans="1:10" ht="12.9" customHeight="1" x14ac:dyDescent="0.3">
      <c r="A59" s="11"/>
      <c r="B59" s="523" t="s">
        <v>79</v>
      </c>
      <c r="C59" s="524"/>
      <c r="D59" s="525"/>
      <c r="E59" s="53" t="s">
        <v>181</v>
      </c>
      <c r="F59" s="22"/>
      <c r="G59" s="22"/>
      <c r="H59" s="22"/>
      <c r="I59" s="22"/>
      <c r="J59" s="22"/>
    </row>
    <row r="60" spans="1:10" ht="12.9" customHeight="1" x14ac:dyDescent="0.3">
      <c r="A60" s="11"/>
      <c r="B60" s="148"/>
      <c r="C60" s="523" t="s">
        <v>79</v>
      </c>
      <c r="D60" s="525"/>
      <c r="E60" s="53" t="s">
        <v>188</v>
      </c>
      <c r="F60" s="393">
        <f>SUM(F61:F70)</f>
        <v>466658.1</v>
      </c>
      <c r="G60" s="393">
        <f>SUM(G61:G69)</f>
        <v>396913.3</v>
      </c>
      <c r="H60" s="393">
        <f>SUM(H61:H69)</f>
        <v>173086.7</v>
      </c>
      <c r="I60" s="393">
        <f t="shared" ref="I60" si="3">SUM(G60:H60)</f>
        <v>570000</v>
      </c>
      <c r="J60" s="393">
        <f>SUM(J61:J69)</f>
        <v>685000</v>
      </c>
    </row>
    <row r="61" spans="1:10" ht="12.9" customHeight="1" x14ac:dyDescent="0.3">
      <c r="A61" s="11"/>
      <c r="B61" s="148"/>
      <c r="D61" s="143" t="s">
        <v>310</v>
      </c>
      <c r="E61" s="53" t="s">
        <v>541</v>
      </c>
      <c r="F61" s="22">
        <v>0</v>
      </c>
      <c r="G61" s="22">
        <v>0</v>
      </c>
      <c r="H61" s="22">
        <v>20000</v>
      </c>
      <c r="I61" s="22">
        <f t="shared" ref="I61:I70" si="4">SUM(G61:H61)</f>
        <v>20000</v>
      </c>
      <c r="J61" s="22">
        <v>40000</v>
      </c>
    </row>
    <row r="62" spans="1:10" ht="12.9" customHeight="1" x14ac:dyDescent="0.3">
      <c r="A62" s="11"/>
      <c r="B62" s="148"/>
      <c r="D62" s="143" t="s">
        <v>311</v>
      </c>
      <c r="E62" s="239" t="s">
        <v>542</v>
      </c>
      <c r="F62" s="22">
        <v>6980</v>
      </c>
      <c r="G62" s="22">
        <v>6137</v>
      </c>
      <c r="H62" s="22">
        <v>33863</v>
      </c>
      <c r="I62" s="22">
        <f t="shared" si="4"/>
        <v>40000</v>
      </c>
      <c r="J62" s="22">
        <v>75000</v>
      </c>
    </row>
    <row r="63" spans="1:10" ht="12.9" customHeight="1" x14ac:dyDescent="0.3">
      <c r="A63" s="11"/>
      <c r="B63" s="148"/>
      <c r="D63" s="143" t="s">
        <v>313</v>
      </c>
      <c r="E63" s="239" t="s">
        <v>543</v>
      </c>
      <c r="F63" s="22">
        <v>72310</v>
      </c>
      <c r="G63" s="22">
        <v>86220</v>
      </c>
      <c r="H63" s="22">
        <v>13780</v>
      </c>
      <c r="I63" s="22">
        <f t="shared" si="4"/>
        <v>100000</v>
      </c>
      <c r="J63" s="22">
        <v>160000</v>
      </c>
    </row>
    <row r="64" spans="1:10" ht="12.9" customHeight="1" x14ac:dyDescent="0.3">
      <c r="A64" s="11"/>
      <c r="B64" s="148"/>
      <c r="D64" s="143" t="s">
        <v>375</v>
      </c>
      <c r="E64" s="239" t="s">
        <v>544</v>
      </c>
      <c r="F64" s="22">
        <v>120500</v>
      </c>
      <c r="G64" s="22">
        <v>151000</v>
      </c>
      <c r="H64" s="22">
        <v>24000</v>
      </c>
      <c r="I64" s="22">
        <f t="shared" si="4"/>
        <v>175000</v>
      </c>
      <c r="J64" s="22">
        <v>175000</v>
      </c>
    </row>
    <row r="65" spans="1:10" ht="12.9" customHeight="1" x14ac:dyDescent="0.3">
      <c r="A65" s="11"/>
      <c r="B65" s="310"/>
      <c r="D65" s="143" t="s">
        <v>376</v>
      </c>
      <c r="E65" s="239" t="s">
        <v>545</v>
      </c>
      <c r="F65" s="22">
        <v>0</v>
      </c>
      <c r="G65" s="22">
        <v>6551.95</v>
      </c>
      <c r="H65" s="22">
        <v>8448.0499999999993</v>
      </c>
      <c r="I65" s="22">
        <f t="shared" si="4"/>
        <v>15000</v>
      </c>
      <c r="J65" s="22">
        <v>15000</v>
      </c>
    </row>
    <row r="66" spans="1:10" ht="12.9" customHeight="1" x14ac:dyDescent="0.3">
      <c r="A66" s="11"/>
      <c r="B66" s="148"/>
      <c r="D66" s="143" t="s">
        <v>315</v>
      </c>
      <c r="E66" s="239" t="s">
        <v>546</v>
      </c>
      <c r="F66" s="22">
        <v>120000</v>
      </c>
      <c r="G66" s="22">
        <v>120000</v>
      </c>
      <c r="H66" s="22">
        <v>0</v>
      </c>
      <c r="I66" s="22">
        <f t="shared" si="4"/>
        <v>120000</v>
      </c>
      <c r="J66" s="22">
        <v>120000</v>
      </c>
    </row>
    <row r="67" spans="1:10" ht="12.9" customHeight="1" x14ac:dyDescent="0.3">
      <c r="A67" s="11"/>
      <c r="B67" s="148"/>
      <c r="D67" s="143" t="s">
        <v>377</v>
      </c>
      <c r="E67" s="239" t="s">
        <v>548</v>
      </c>
      <c r="F67" s="22">
        <v>14800</v>
      </c>
      <c r="G67" s="22">
        <v>27004.35</v>
      </c>
      <c r="H67" s="22">
        <v>72995.649999999994</v>
      </c>
      <c r="I67" s="22">
        <f t="shared" si="4"/>
        <v>100000</v>
      </c>
      <c r="J67" s="22">
        <v>100000</v>
      </c>
    </row>
    <row r="68" spans="1:10" ht="12.9" customHeight="1" x14ac:dyDescent="0.3">
      <c r="A68" s="11"/>
      <c r="B68" s="148"/>
      <c r="D68" s="143" t="s">
        <v>312</v>
      </c>
      <c r="E68" s="53" t="s">
        <v>188</v>
      </c>
      <c r="F68" s="22">
        <v>60000</v>
      </c>
      <c r="G68" s="22">
        <v>0</v>
      </c>
      <c r="H68" s="22">
        <v>0</v>
      </c>
      <c r="I68" s="22">
        <f t="shared" si="4"/>
        <v>0</v>
      </c>
      <c r="J68" s="22">
        <v>0</v>
      </c>
    </row>
    <row r="69" spans="1:10" ht="12.9" customHeight="1" x14ac:dyDescent="0.3">
      <c r="A69" s="11"/>
      <c r="B69" s="148"/>
      <c r="D69" s="143" t="s">
        <v>314</v>
      </c>
      <c r="E69" s="53" t="s">
        <v>188</v>
      </c>
      <c r="F69" s="22">
        <v>7903</v>
      </c>
      <c r="G69" s="22">
        <v>0</v>
      </c>
      <c r="H69" s="22">
        <v>0</v>
      </c>
      <c r="I69" s="22">
        <f t="shared" si="4"/>
        <v>0</v>
      </c>
      <c r="J69" s="22">
        <v>0</v>
      </c>
    </row>
    <row r="70" spans="1:10" ht="12.9" customHeight="1" x14ac:dyDescent="0.3">
      <c r="A70" s="11"/>
      <c r="B70" s="412"/>
      <c r="D70" s="143" t="s">
        <v>469</v>
      </c>
      <c r="E70" s="53"/>
      <c r="F70" s="22">
        <v>64165.1</v>
      </c>
      <c r="G70" s="22">
        <v>0</v>
      </c>
      <c r="H70" s="22">
        <v>0</v>
      </c>
      <c r="I70" s="22">
        <f t="shared" si="4"/>
        <v>0</v>
      </c>
      <c r="J70" s="22">
        <v>0</v>
      </c>
    </row>
    <row r="71" spans="1:10" s="451" customFormat="1" ht="12.9" customHeight="1" x14ac:dyDescent="0.3">
      <c r="A71" s="448"/>
      <c r="B71" s="453"/>
      <c r="D71" s="455" t="s">
        <v>519</v>
      </c>
      <c r="E71" s="239" t="s">
        <v>547</v>
      </c>
      <c r="F71" s="22"/>
      <c r="G71" s="22"/>
      <c r="H71" s="22"/>
      <c r="I71" s="22"/>
      <c r="J71" s="22">
        <v>20000</v>
      </c>
    </row>
    <row r="72" spans="1:10" ht="12.9" customHeight="1" x14ac:dyDescent="0.3">
      <c r="A72" s="39"/>
      <c r="B72" s="521" t="s">
        <v>93</v>
      </c>
      <c r="C72" s="521"/>
      <c r="D72" s="522"/>
      <c r="E72" s="53"/>
      <c r="F72" s="17">
        <f>SUM(F60,F58,F56,F52,F42,F40,F38,F35)</f>
        <v>828769.37</v>
      </c>
      <c r="G72" s="17">
        <f>SUM(G67,G66,G65,G64,G63,G62,G57,G54,G53,G42,G40,G35)</f>
        <v>618393.35</v>
      </c>
      <c r="H72" s="17">
        <f>SUM(H60,H58,H56,H52,H42,H40,H38,H35)</f>
        <v>437413.65</v>
      </c>
      <c r="I72" s="17">
        <f>SUM(I69,I68,I67,I66,I65,I64,I63,I62,I61,I58,I57,I56,I54,I53,I42,I40,I38,I35)</f>
        <v>1055807</v>
      </c>
      <c r="J72" s="17">
        <f>SUM(J67,J66,J65,J64,J63,J62,J61,J57,J54,J53,J42,J40,J38,J36,J35,J71)</f>
        <v>1213807</v>
      </c>
    </row>
    <row r="73" spans="1:10" ht="12.9" customHeight="1" x14ac:dyDescent="0.3">
      <c r="A73" s="554" t="s">
        <v>15</v>
      </c>
      <c r="B73" s="521"/>
      <c r="C73" s="521"/>
      <c r="D73" s="522"/>
      <c r="E73" s="89"/>
      <c r="F73" s="17"/>
      <c r="G73" s="17"/>
      <c r="H73" s="17"/>
      <c r="I73" s="17"/>
      <c r="J73" s="17"/>
    </row>
    <row r="74" spans="1:10" ht="12.9" customHeight="1" x14ac:dyDescent="0.3">
      <c r="A74" s="39"/>
      <c r="B74" s="524" t="s">
        <v>90</v>
      </c>
      <c r="C74" s="524"/>
      <c r="D74" s="525"/>
      <c r="E74" s="53" t="s">
        <v>189</v>
      </c>
      <c r="F74" s="54"/>
      <c r="G74" s="54"/>
      <c r="H74" s="54"/>
      <c r="I74" s="54"/>
      <c r="J74" s="54"/>
    </row>
    <row r="75" spans="1:10" ht="12.9" customHeight="1" x14ac:dyDescent="0.3">
      <c r="A75" s="39"/>
      <c r="B75" s="167"/>
      <c r="C75" s="523" t="s">
        <v>245</v>
      </c>
      <c r="D75" s="525"/>
      <c r="E75" s="53" t="s">
        <v>199</v>
      </c>
      <c r="F75" s="54"/>
      <c r="G75" s="54"/>
      <c r="H75" s="54"/>
      <c r="I75" s="54"/>
      <c r="J75" s="54"/>
    </row>
    <row r="76" spans="1:10" ht="12.9" customHeight="1" x14ac:dyDescent="0.3">
      <c r="A76" s="39"/>
      <c r="B76" s="167"/>
      <c r="C76" s="169"/>
      <c r="D76" s="170" t="s">
        <v>539</v>
      </c>
      <c r="E76" s="53" t="s">
        <v>438</v>
      </c>
      <c r="F76" s="54">
        <v>0</v>
      </c>
      <c r="G76" s="54">
        <v>0</v>
      </c>
      <c r="H76" s="54">
        <v>0</v>
      </c>
      <c r="I76" s="54">
        <v>0</v>
      </c>
      <c r="J76" s="54">
        <v>5000</v>
      </c>
    </row>
    <row r="77" spans="1:10" s="451" customFormat="1" ht="12.9" customHeight="1" x14ac:dyDescent="0.3">
      <c r="A77" s="39"/>
      <c r="B77" s="465"/>
      <c r="C77" s="464"/>
      <c r="D77" s="466" t="s">
        <v>540</v>
      </c>
      <c r="E77" s="452" t="s">
        <v>329</v>
      </c>
      <c r="F77" s="54">
        <v>0</v>
      </c>
      <c r="G77" s="54">
        <v>0</v>
      </c>
      <c r="H77" s="54">
        <v>0</v>
      </c>
      <c r="I77" s="54">
        <v>0</v>
      </c>
      <c r="J77" s="54">
        <v>30000</v>
      </c>
    </row>
    <row r="78" spans="1:10" ht="12.9" customHeight="1" x14ac:dyDescent="0.3">
      <c r="A78" s="39"/>
      <c r="B78" s="147"/>
      <c r="C78" s="523" t="s">
        <v>224</v>
      </c>
      <c r="D78" s="525"/>
      <c r="E78" s="53" t="s">
        <v>190</v>
      </c>
      <c r="F78" s="54">
        <v>0</v>
      </c>
      <c r="G78" s="54">
        <v>0</v>
      </c>
      <c r="H78" s="54">
        <v>0</v>
      </c>
      <c r="I78" s="54">
        <v>0</v>
      </c>
      <c r="J78" s="54">
        <v>0</v>
      </c>
    </row>
    <row r="79" spans="1:10" ht="12.9" customHeight="1" x14ac:dyDescent="0.3">
      <c r="A79" s="39"/>
      <c r="B79" s="147"/>
      <c r="C79" s="538" t="s">
        <v>116</v>
      </c>
      <c r="D79" s="539"/>
      <c r="E79" s="53" t="s">
        <v>191</v>
      </c>
      <c r="F79" s="54">
        <v>0</v>
      </c>
      <c r="G79" s="54">
        <v>0</v>
      </c>
      <c r="H79" s="54">
        <v>0</v>
      </c>
      <c r="I79" s="54">
        <v>0</v>
      </c>
      <c r="J79" s="54">
        <v>0</v>
      </c>
    </row>
    <row r="80" spans="1:10" s="451" customFormat="1" ht="12.9" customHeight="1" x14ac:dyDescent="0.3">
      <c r="A80" s="39"/>
      <c r="B80" s="465"/>
      <c r="C80" s="467"/>
      <c r="D80" s="467" t="s">
        <v>40</v>
      </c>
      <c r="E80" s="452" t="s">
        <v>296</v>
      </c>
      <c r="F80" s="54">
        <v>0</v>
      </c>
      <c r="G80" s="54">
        <v>0</v>
      </c>
      <c r="H80" s="54">
        <v>0</v>
      </c>
      <c r="I80" s="54">
        <v>0</v>
      </c>
      <c r="J80" s="54">
        <v>15000</v>
      </c>
    </row>
    <row r="81" spans="1:10" ht="1.2" customHeight="1" x14ac:dyDescent="0.3">
      <c r="A81" s="39"/>
      <c r="B81" s="147"/>
      <c r="C81" s="148"/>
      <c r="D81" s="79" t="s">
        <v>39</v>
      </c>
      <c r="E81" s="53" t="s">
        <v>327</v>
      </c>
      <c r="F81" s="54">
        <v>0</v>
      </c>
      <c r="G81" s="54">
        <v>0</v>
      </c>
      <c r="H81" s="54">
        <v>0</v>
      </c>
      <c r="I81" s="54">
        <v>0</v>
      </c>
      <c r="J81" s="54">
        <v>0</v>
      </c>
    </row>
    <row r="82" spans="1:10" ht="12.9" customHeight="1" x14ac:dyDescent="0.3">
      <c r="A82" s="39"/>
      <c r="B82" s="147"/>
      <c r="C82" s="523" t="s">
        <v>117</v>
      </c>
      <c r="D82" s="537"/>
      <c r="E82" s="53" t="s">
        <v>193</v>
      </c>
      <c r="F82" s="54">
        <v>0</v>
      </c>
      <c r="G82" s="54">
        <v>0</v>
      </c>
      <c r="H82" s="54">
        <v>0</v>
      </c>
      <c r="I82" s="54">
        <v>0</v>
      </c>
      <c r="J82" s="54">
        <v>0</v>
      </c>
    </row>
    <row r="83" spans="1:10" ht="12.9" customHeight="1" x14ac:dyDescent="0.3">
      <c r="A83" s="39"/>
      <c r="B83" s="147"/>
      <c r="C83" s="21"/>
      <c r="D83" s="7" t="s">
        <v>421</v>
      </c>
      <c r="E83" s="452" t="s">
        <v>434</v>
      </c>
      <c r="F83" s="54">
        <v>0</v>
      </c>
      <c r="G83" s="54">
        <v>0</v>
      </c>
      <c r="H83" s="54">
        <v>0</v>
      </c>
      <c r="I83" s="54">
        <v>0</v>
      </c>
      <c r="J83" s="54">
        <v>15000</v>
      </c>
    </row>
    <row r="84" spans="1:10" ht="0.6" customHeight="1" x14ac:dyDescent="0.3">
      <c r="A84" s="39"/>
      <c r="B84" s="147"/>
      <c r="C84" s="21"/>
      <c r="D84" s="7"/>
      <c r="E84" s="53"/>
      <c r="F84" s="54">
        <v>0</v>
      </c>
      <c r="G84" s="54">
        <v>0</v>
      </c>
      <c r="H84" s="54">
        <v>0</v>
      </c>
      <c r="I84" s="54">
        <v>0</v>
      </c>
      <c r="J84" s="54">
        <v>0</v>
      </c>
    </row>
    <row r="85" spans="1:10" ht="12.9" customHeight="1" x14ac:dyDescent="0.3">
      <c r="A85" s="39"/>
      <c r="B85" s="521" t="s">
        <v>94</v>
      </c>
      <c r="C85" s="521"/>
      <c r="D85" s="522"/>
      <c r="E85" s="89"/>
      <c r="F85" s="38">
        <f>SUM(F78,F81,F84)</f>
        <v>0</v>
      </c>
      <c r="G85" s="38">
        <f>SUM(G78,G79,G82)</f>
        <v>0</v>
      </c>
      <c r="H85" s="38">
        <f>SUM(H76:H84)</f>
        <v>0</v>
      </c>
      <c r="I85" s="38">
        <f>SUM(G85:H85)</f>
        <v>0</v>
      </c>
      <c r="J85" s="38">
        <f>SUM(J76:J84)</f>
        <v>65000</v>
      </c>
    </row>
    <row r="86" spans="1:10" ht="12.9" customHeight="1" thickBot="1" x14ac:dyDescent="0.35">
      <c r="A86" s="534" t="s">
        <v>16</v>
      </c>
      <c r="B86" s="535"/>
      <c r="C86" s="535"/>
      <c r="D86" s="536"/>
      <c r="E86" s="30"/>
      <c r="F86" s="157">
        <f>SUM(F85,F72,F32)</f>
        <v>2148145.37</v>
      </c>
      <c r="G86" s="157">
        <f>SUM(G85,G72,G32)</f>
        <v>1377701.37</v>
      </c>
      <c r="H86" s="157">
        <f>SUM(H85,H72,H32)</f>
        <v>1212455.6299999999</v>
      </c>
      <c r="I86" s="157">
        <f>SUM(I85,I72,I32)</f>
        <v>2590157</v>
      </c>
      <c r="J86" s="157">
        <f>SUM(J85,J72,J32)</f>
        <v>2954997</v>
      </c>
    </row>
    <row r="87" spans="1:10" ht="12.9" customHeight="1" thickTop="1" x14ac:dyDescent="0.3">
      <c r="A87" s="81"/>
      <c r="B87" s="81"/>
      <c r="C87" s="81"/>
      <c r="D87" s="81"/>
      <c r="E87" s="88"/>
      <c r="F87" s="57"/>
      <c r="G87" s="57"/>
      <c r="H87" s="57"/>
      <c r="I87" s="57"/>
      <c r="J87" s="57"/>
    </row>
    <row r="88" spans="1:10" s="352" customFormat="1" ht="14.1" customHeight="1" x14ac:dyDescent="0.3">
      <c r="A88" s="31" t="s">
        <v>28</v>
      </c>
      <c r="B88" s="31"/>
      <c r="C88" s="31"/>
      <c r="D88" s="31"/>
      <c r="E88" s="24" t="s">
        <v>30</v>
      </c>
      <c r="F88" s="49"/>
      <c r="G88" s="49"/>
      <c r="H88" s="41" t="s">
        <v>31</v>
      </c>
      <c r="I88" s="49"/>
      <c r="J88" s="49"/>
    </row>
    <row r="89" spans="1:10" s="352" customFormat="1" ht="14.1" customHeight="1" x14ac:dyDescent="0.3">
      <c r="A89" s="31"/>
      <c r="B89" s="31"/>
      <c r="C89" s="31"/>
      <c r="D89" s="31"/>
      <c r="E89" s="421"/>
      <c r="F89" s="49"/>
      <c r="G89" s="49"/>
      <c r="H89" s="49"/>
      <c r="I89" s="49"/>
      <c r="J89" s="49"/>
    </row>
    <row r="90" spans="1:10" s="352" customFormat="1" ht="14.1" customHeight="1" x14ac:dyDescent="0.3">
      <c r="A90" s="31"/>
      <c r="B90" s="386"/>
      <c r="C90" s="386" t="s">
        <v>54</v>
      </c>
      <c r="D90" s="386"/>
      <c r="E90" s="386"/>
      <c r="F90" s="386" t="s">
        <v>32</v>
      </c>
      <c r="G90" s="386"/>
      <c r="H90" s="387"/>
      <c r="I90" s="386" t="s">
        <v>33</v>
      </c>
      <c r="J90" s="387"/>
    </row>
    <row r="91" spans="1:10" s="352" customFormat="1" ht="14.1" customHeight="1" x14ac:dyDescent="0.3">
      <c r="A91" s="31"/>
      <c r="B91" s="31"/>
      <c r="C91" s="228" t="s">
        <v>29</v>
      </c>
      <c r="D91" s="31"/>
      <c r="E91" s="421"/>
      <c r="F91" s="228" t="s">
        <v>281</v>
      </c>
      <c r="G91" s="31"/>
      <c r="H91" s="49"/>
      <c r="I91" s="228" t="s">
        <v>342</v>
      </c>
      <c r="J91" s="49"/>
    </row>
  </sheetData>
  <mergeCells count="58">
    <mergeCell ref="G48:G49"/>
    <mergeCell ref="H48:H49"/>
    <mergeCell ref="C16:D16"/>
    <mergeCell ref="C17:D17"/>
    <mergeCell ref="C18:D18"/>
    <mergeCell ref="C19:D19"/>
    <mergeCell ref="G47:I47"/>
    <mergeCell ref="B41:D41"/>
    <mergeCell ref="C20:D20"/>
    <mergeCell ref="C21:D21"/>
    <mergeCell ref="C22:D22"/>
    <mergeCell ref="C30:D30"/>
    <mergeCell ref="C15:D15"/>
    <mergeCell ref="C42:D42"/>
    <mergeCell ref="B34:D34"/>
    <mergeCell ref="B37:D37"/>
    <mergeCell ref="B39:D39"/>
    <mergeCell ref="C38:D38"/>
    <mergeCell ref="C40:D40"/>
    <mergeCell ref="C35:D35"/>
    <mergeCell ref="C14:D14"/>
    <mergeCell ref="A3:J3"/>
    <mergeCell ref="A4:J4"/>
    <mergeCell ref="G6:I6"/>
    <mergeCell ref="J6:J7"/>
    <mergeCell ref="E7:E8"/>
    <mergeCell ref="I7:I8"/>
    <mergeCell ref="A9:D9"/>
    <mergeCell ref="A10:D10"/>
    <mergeCell ref="B11:D11"/>
    <mergeCell ref="C12:D12"/>
    <mergeCell ref="B13:D13"/>
    <mergeCell ref="A7:D8"/>
    <mergeCell ref="G7:G8"/>
    <mergeCell ref="H7:H8"/>
    <mergeCell ref="C78:D78"/>
    <mergeCell ref="B85:D85"/>
    <mergeCell ref="A86:D86"/>
    <mergeCell ref="B32:D32"/>
    <mergeCell ref="C82:D82"/>
    <mergeCell ref="C79:D79"/>
    <mergeCell ref="A48:D49"/>
    <mergeCell ref="J47:J48"/>
    <mergeCell ref="E48:E49"/>
    <mergeCell ref="I48:I49"/>
    <mergeCell ref="C75:D75"/>
    <mergeCell ref="A73:D73"/>
    <mergeCell ref="B74:D74"/>
    <mergeCell ref="B55:D55"/>
    <mergeCell ref="B57:D57"/>
    <mergeCell ref="B59:D59"/>
    <mergeCell ref="B72:D72"/>
    <mergeCell ref="C56:D56"/>
    <mergeCell ref="C58:D58"/>
    <mergeCell ref="C60:D60"/>
    <mergeCell ref="C52:D52"/>
    <mergeCell ref="B51:D51"/>
    <mergeCell ref="A50:D50"/>
  </mergeCells>
  <pageMargins left="2.4700000000000002" right="0.39370078740157483" top="0.18" bottom="0.15748031496062992" header="0" footer="0"/>
  <pageSetup paperSize="5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34"/>
  <dimension ref="A1:J36"/>
  <sheetViews>
    <sheetView topLeftCell="A6" workbookViewId="0">
      <selection activeCell="L28" sqref="L28"/>
    </sheetView>
  </sheetViews>
  <sheetFormatPr defaultRowHeight="14.4" x14ac:dyDescent="0.3"/>
  <cols>
    <col min="1" max="1" width="2" customWidth="1"/>
    <col min="2" max="2" width="1.44140625" customWidth="1"/>
    <col min="3" max="3" width="2.44140625" customWidth="1"/>
    <col min="4" max="4" width="41" customWidth="1"/>
    <col min="5" max="5" width="16.6640625" customWidth="1"/>
    <col min="6" max="6" width="16.33203125" customWidth="1"/>
    <col min="7" max="7" width="15.6640625" customWidth="1"/>
    <col min="8" max="8" width="17.88671875" customWidth="1"/>
    <col min="9" max="9" width="15.6640625" customWidth="1"/>
    <col min="10" max="10" width="15.5546875" customWidth="1"/>
  </cols>
  <sheetData>
    <row r="1" spans="1:10" s="352" customFormat="1" x14ac:dyDescent="0.3">
      <c r="A1" s="352" t="s">
        <v>0</v>
      </c>
      <c r="J1" s="362" t="s">
        <v>27</v>
      </c>
    </row>
    <row r="2" spans="1:10" s="31" customFormat="1" ht="14.1" customHeight="1" x14ac:dyDescent="0.3">
      <c r="B2" s="31" t="s">
        <v>0</v>
      </c>
      <c r="E2" s="421"/>
      <c r="F2" s="49"/>
      <c r="G2" s="49"/>
      <c r="H2" s="49"/>
      <c r="I2" s="49"/>
      <c r="J2" s="49" t="s">
        <v>27</v>
      </c>
    </row>
    <row r="3" spans="1:10" s="31" customFormat="1" ht="14.1" customHeight="1" x14ac:dyDescent="0.3">
      <c r="A3" s="558" t="s">
        <v>471</v>
      </c>
      <c r="B3" s="558"/>
      <c r="C3" s="558"/>
      <c r="D3" s="558"/>
      <c r="E3" s="558"/>
      <c r="F3" s="558"/>
      <c r="G3" s="558"/>
      <c r="H3" s="558"/>
      <c r="I3" s="558"/>
      <c r="J3" s="558"/>
    </row>
    <row r="4" spans="1:10" s="31" customFormat="1" ht="14.1" customHeight="1" x14ac:dyDescent="0.3">
      <c r="A4" s="544" t="s">
        <v>472</v>
      </c>
      <c r="B4" s="544"/>
      <c r="C4" s="544"/>
      <c r="D4" s="544"/>
      <c r="E4" s="544"/>
      <c r="F4" s="544"/>
      <c r="G4" s="544"/>
      <c r="H4" s="544"/>
      <c r="I4" s="544"/>
      <c r="J4" s="544"/>
    </row>
    <row r="5" spans="1:10" ht="15" thickBot="1" x14ac:dyDescent="0.35">
      <c r="A5" t="s">
        <v>255</v>
      </c>
    </row>
    <row r="6" spans="1:10" ht="15" thickBot="1" x14ac:dyDescent="0.35">
      <c r="A6" s="25"/>
      <c r="B6" s="26"/>
      <c r="C6" s="26"/>
      <c r="D6" s="26"/>
      <c r="E6" s="27"/>
      <c r="F6" s="288"/>
      <c r="G6" s="545" t="s">
        <v>20</v>
      </c>
      <c r="H6" s="545"/>
      <c r="I6" s="545"/>
      <c r="J6" s="518" t="s">
        <v>25</v>
      </c>
    </row>
    <row r="7" spans="1:10" x14ac:dyDescent="0.3">
      <c r="A7" s="549" t="s">
        <v>1</v>
      </c>
      <c r="B7" s="550"/>
      <c r="C7" s="550"/>
      <c r="D7" s="546"/>
      <c r="E7" s="588" t="s">
        <v>17</v>
      </c>
      <c r="F7" s="289" t="s">
        <v>18</v>
      </c>
      <c r="G7" s="547" t="s">
        <v>19</v>
      </c>
      <c r="H7" s="547" t="s">
        <v>24</v>
      </c>
      <c r="I7" s="547" t="s">
        <v>23</v>
      </c>
      <c r="J7" s="519"/>
    </row>
    <row r="8" spans="1:10" ht="15" thickBot="1" x14ac:dyDescent="0.35">
      <c r="A8" s="591"/>
      <c r="B8" s="592"/>
      <c r="C8" s="592"/>
      <c r="D8" s="593"/>
      <c r="E8" s="589"/>
      <c r="F8" s="301" t="s">
        <v>19</v>
      </c>
      <c r="G8" s="590"/>
      <c r="H8" s="590"/>
      <c r="I8" s="590"/>
      <c r="J8" s="301" t="s">
        <v>26</v>
      </c>
    </row>
    <row r="9" spans="1:10" x14ac:dyDescent="0.3">
      <c r="A9" s="620"/>
      <c r="B9" s="621"/>
      <c r="C9" s="621"/>
      <c r="D9" s="622"/>
      <c r="E9" s="303"/>
      <c r="F9" s="303"/>
      <c r="G9" s="303"/>
      <c r="H9" s="303"/>
      <c r="I9" s="303"/>
      <c r="J9" s="303"/>
    </row>
    <row r="10" spans="1:10" x14ac:dyDescent="0.3">
      <c r="A10" s="5"/>
      <c r="B10" s="6"/>
      <c r="C10" s="13"/>
      <c r="D10" s="6"/>
      <c r="E10" s="9"/>
      <c r="F10" s="17"/>
      <c r="G10" s="9"/>
      <c r="H10" s="9"/>
      <c r="I10" s="9"/>
      <c r="J10" s="9"/>
    </row>
    <row r="11" spans="1:10" x14ac:dyDescent="0.3">
      <c r="A11" s="11" t="s">
        <v>7</v>
      </c>
      <c r="B11" s="13"/>
      <c r="C11" s="6"/>
      <c r="D11" s="7"/>
      <c r="E11" s="9"/>
      <c r="F11" s="14"/>
      <c r="G11" s="9"/>
      <c r="H11" s="9"/>
      <c r="I11" s="9"/>
      <c r="J11" s="9"/>
    </row>
    <row r="12" spans="1:10" x14ac:dyDescent="0.3">
      <c r="A12" s="11"/>
      <c r="B12" s="13"/>
      <c r="C12" s="6" t="s">
        <v>8</v>
      </c>
      <c r="D12" s="6"/>
      <c r="E12" s="53" t="s">
        <v>84</v>
      </c>
      <c r="F12" s="14"/>
      <c r="G12" s="9"/>
      <c r="H12" s="9"/>
      <c r="I12" s="9"/>
      <c r="J12" s="9"/>
    </row>
    <row r="13" spans="1:10" x14ac:dyDescent="0.3">
      <c r="A13" s="5"/>
      <c r="B13" s="6"/>
      <c r="D13" s="79" t="s">
        <v>8</v>
      </c>
      <c r="E13" s="53" t="s">
        <v>122</v>
      </c>
      <c r="F13" s="14">
        <v>84670</v>
      </c>
      <c r="G13" s="14">
        <v>42410</v>
      </c>
      <c r="H13" s="14">
        <v>27590</v>
      </c>
      <c r="I13" s="14">
        <f>SUM(G13:H13)</f>
        <v>70000</v>
      </c>
      <c r="J13" s="14">
        <v>30000</v>
      </c>
    </row>
    <row r="14" spans="1:10" x14ac:dyDescent="0.3">
      <c r="A14" s="5"/>
      <c r="B14" s="6"/>
      <c r="C14" s="79" t="s">
        <v>9</v>
      </c>
      <c r="D14" s="33"/>
      <c r="E14" s="230" t="s">
        <v>270</v>
      </c>
      <c r="F14" s="14"/>
      <c r="G14" s="14"/>
      <c r="H14" s="14"/>
      <c r="I14" s="14"/>
      <c r="J14" s="14"/>
    </row>
    <row r="15" spans="1:10" x14ac:dyDescent="0.3">
      <c r="A15" s="5"/>
      <c r="B15" s="6"/>
      <c r="D15" s="79" t="s">
        <v>52</v>
      </c>
      <c r="E15" s="53" t="s">
        <v>123</v>
      </c>
      <c r="F15" s="14">
        <v>0</v>
      </c>
      <c r="G15" s="14">
        <v>0</v>
      </c>
      <c r="H15" s="14">
        <v>0</v>
      </c>
      <c r="I15" s="14">
        <f>SUM(G15:H15)</f>
        <v>0</v>
      </c>
      <c r="J15" s="14">
        <v>40000</v>
      </c>
    </row>
    <row r="16" spans="1:10" x14ac:dyDescent="0.3">
      <c r="A16" s="5"/>
      <c r="B16" s="6"/>
      <c r="C16" s="79" t="s">
        <v>10</v>
      </c>
      <c r="D16" s="33"/>
      <c r="E16" s="53" t="s">
        <v>86</v>
      </c>
      <c r="F16" s="14"/>
      <c r="G16" s="14"/>
      <c r="H16" s="14"/>
      <c r="I16" s="14"/>
      <c r="J16" s="14"/>
    </row>
    <row r="17" spans="1:10" x14ac:dyDescent="0.3">
      <c r="A17" s="5"/>
      <c r="B17" s="6"/>
      <c r="C17" s="79" t="s">
        <v>56</v>
      </c>
      <c r="D17" s="79" t="s">
        <v>35</v>
      </c>
      <c r="E17" s="53" t="s">
        <v>124</v>
      </c>
      <c r="F17" s="9">
        <v>10109.75</v>
      </c>
      <c r="G17" s="14">
        <v>28913.5</v>
      </c>
      <c r="H17" s="14">
        <v>11086.5</v>
      </c>
      <c r="I17" s="14">
        <f>SUM(G17:H17)</f>
        <v>40000</v>
      </c>
      <c r="J17" s="14">
        <v>30000</v>
      </c>
    </row>
    <row r="18" spans="1:10" x14ac:dyDescent="0.3">
      <c r="A18" s="5"/>
      <c r="B18" s="6"/>
      <c r="C18" s="79" t="s">
        <v>77</v>
      </c>
      <c r="D18" s="33"/>
      <c r="E18" s="53" t="s">
        <v>87</v>
      </c>
      <c r="F18" s="9"/>
      <c r="G18" s="9"/>
      <c r="H18" s="9"/>
      <c r="I18" s="9"/>
      <c r="J18" s="9"/>
    </row>
    <row r="19" spans="1:10" x14ac:dyDescent="0.3">
      <c r="A19" s="5"/>
      <c r="B19" s="6"/>
      <c r="C19" s="79"/>
      <c r="D19" s="79" t="s">
        <v>104</v>
      </c>
      <c r="E19" s="53" t="s">
        <v>127</v>
      </c>
      <c r="F19" s="14">
        <v>14000</v>
      </c>
      <c r="G19" s="14">
        <v>0</v>
      </c>
      <c r="H19" s="14">
        <v>7200</v>
      </c>
      <c r="I19" s="14">
        <f>SUM(G19:H19)</f>
        <v>7200</v>
      </c>
      <c r="J19" s="14">
        <v>7200</v>
      </c>
    </row>
    <row r="20" spans="1:10" x14ac:dyDescent="0.3">
      <c r="A20" s="5"/>
      <c r="B20" s="6"/>
      <c r="C20" s="79" t="s">
        <v>13</v>
      </c>
      <c r="D20" s="79"/>
      <c r="E20" s="53" t="s">
        <v>88</v>
      </c>
      <c r="F20" s="14"/>
      <c r="G20" s="14"/>
      <c r="H20" s="14"/>
      <c r="I20" s="14"/>
      <c r="J20" s="9"/>
    </row>
    <row r="21" spans="1:10" x14ac:dyDescent="0.3">
      <c r="A21" s="5"/>
      <c r="B21" s="6"/>
      <c r="C21" s="79"/>
      <c r="D21" s="231" t="s">
        <v>108</v>
      </c>
      <c r="E21" s="53" t="s">
        <v>176</v>
      </c>
      <c r="F21" s="14">
        <v>0</v>
      </c>
      <c r="G21" s="14">
        <v>0</v>
      </c>
      <c r="H21" s="14">
        <v>5000</v>
      </c>
      <c r="I21" s="14">
        <f>SUM(G21:H21)</f>
        <v>5000</v>
      </c>
      <c r="J21" s="14">
        <v>5000</v>
      </c>
    </row>
    <row r="22" spans="1:10" x14ac:dyDescent="0.3">
      <c r="A22" s="5"/>
      <c r="B22" s="6"/>
      <c r="C22" s="79" t="s">
        <v>79</v>
      </c>
      <c r="D22" s="79"/>
      <c r="E22" s="53" t="s">
        <v>89</v>
      </c>
      <c r="F22" s="14">
        <v>135000</v>
      </c>
      <c r="G22" s="14">
        <v>67500</v>
      </c>
      <c r="H22" s="14">
        <v>67500</v>
      </c>
      <c r="I22" s="14">
        <f>SUM(G22:H22)</f>
        <v>135000</v>
      </c>
      <c r="J22" s="14">
        <v>135000</v>
      </c>
    </row>
    <row r="23" spans="1:10" x14ac:dyDescent="0.3">
      <c r="A23" s="5"/>
      <c r="B23" s="6"/>
      <c r="C23" s="79"/>
      <c r="D23" s="79" t="s">
        <v>254</v>
      </c>
      <c r="E23" s="230" t="s">
        <v>549</v>
      </c>
      <c r="F23" s="307">
        <v>39000</v>
      </c>
      <c r="G23" s="14">
        <v>10464</v>
      </c>
      <c r="H23" s="14">
        <v>19536</v>
      </c>
      <c r="I23" s="14">
        <f>SUM(G23:H23)</f>
        <v>30000</v>
      </c>
      <c r="J23" s="14">
        <v>40000</v>
      </c>
    </row>
    <row r="24" spans="1:10" x14ac:dyDescent="0.3">
      <c r="A24" s="5"/>
      <c r="B24" s="6"/>
      <c r="C24" s="37" t="s">
        <v>93</v>
      </c>
      <c r="D24" s="37"/>
      <c r="E24" s="156"/>
      <c r="F24" s="232">
        <f>SUM(F13:F23)</f>
        <v>282779.75</v>
      </c>
      <c r="G24" s="232">
        <f>SUM(G13:G23)</f>
        <v>149287.5</v>
      </c>
      <c r="H24" s="232">
        <f>SUM(H13:H23)</f>
        <v>137912.5</v>
      </c>
      <c r="I24" s="232">
        <f>SUM(G24:H24)</f>
        <v>287200</v>
      </c>
      <c r="J24" s="232">
        <f>SUM(J13:J23)</f>
        <v>287200</v>
      </c>
    </row>
    <row r="25" spans="1:10" x14ac:dyDescent="0.3">
      <c r="A25" s="5"/>
      <c r="B25" s="6"/>
      <c r="C25" s="15"/>
      <c r="D25" s="7"/>
      <c r="E25" s="9"/>
      <c r="F25" s="9"/>
      <c r="G25" s="9"/>
      <c r="H25" s="9"/>
      <c r="I25" s="9"/>
      <c r="J25" s="9"/>
    </row>
    <row r="26" spans="1:10" x14ac:dyDescent="0.3">
      <c r="A26" s="39" t="s">
        <v>15</v>
      </c>
      <c r="B26" s="37"/>
      <c r="C26" s="37"/>
      <c r="D26" s="37"/>
      <c r="E26" s="214"/>
      <c r="F26" s="9"/>
      <c r="G26" s="17"/>
      <c r="H26" s="17"/>
      <c r="I26" s="17"/>
      <c r="J26" s="14"/>
    </row>
    <row r="27" spans="1:10" x14ac:dyDescent="0.3">
      <c r="A27" s="39"/>
      <c r="B27" s="37"/>
      <c r="C27" s="33" t="s">
        <v>90</v>
      </c>
      <c r="D27" s="33"/>
      <c r="E27" s="53" t="s">
        <v>91</v>
      </c>
      <c r="F27" s="14">
        <v>17150</v>
      </c>
      <c r="G27" s="166">
        <v>0</v>
      </c>
      <c r="H27" s="166">
        <v>0</v>
      </c>
      <c r="I27" s="166">
        <v>0</v>
      </c>
      <c r="J27" s="166">
        <v>0</v>
      </c>
    </row>
    <row r="28" spans="1:10" x14ac:dyDescent="0.3">
      <c r="A28" s="39"/>
      <c r="B28" s="37"/>
      <c r="C28" s="211" t="s">
        <v>225</v>
      </c>
      <c r="D28" s="213"/>
      <c r="E28" s="53" t="s">
        <v>193</v>
      </c>
      <c r="F28" s="14">
        <v>8950</v>
      </c>
      <c r="G28" s="166">
        <v>0</v>
      </c>
      <c r="H28" s="166">
        <v>0</v>
      </c>
      <c r="I28" s="166">
        <v>0</v>
      </c>
      <c r="J28" s="166">
        <v>0</v>
      </c>
    </row>
    <row r="29" spans="1:10" x14ac:dyDescent="0.3">
      <c r="A29" s="39"/>
      <c r="B29" s="37"/>
      <c r="C29" s="37" t="s">
        <v>94</v>
      </c>
      <c r="D29" s="37"/>
      <c r="E29" s="214"/>
      <c r="F29" s="17">
        <f>SUM(F27:F28)</f>
        <v>26100</v>
      </c>
      <c r="G29" s="17">
        <f>SUM(G27:G28)</f>
        <v>0</v>
      </c>
      <c r="H29" s="17">
        <f>SUM(H27:H28)</f>
        <v>0</v>
      </c>
      <c r="I29" s="17">
        <f>SUM(I27:I28)</f>
        <v>0</v>
      </c>
      <c r="J29" s="17">
        <v>0</v>
      </c>
    </row>
    <row r="30" spans="1:10" ht="15" thickBot="1" x14ac:dyDescent="0.35">
      <c r="A30" s="8" t="s">
        <v>16</v>
      </c>
      <c r="B30" s="302"/>
      <c r="C30" s="2"/>
      <c r="D30" s="3"/>
      <c r="E30" s="4"/>
      <c r="F30" s="182">
        <f>F10+F24+F29</f>
        <v>308879.75</v>
      </c>
      <c r="G30" s="182">
        <f>SUM(G24,G29)</f>
        <v>149287.5</v>
      </c>
      <c r="H30" s="182">
        <f>SUM(H24,H29)</f>
        <v>137912.5</v>
      </c>
      <c r="I30" s="182">
        <f>SUM(I24,I29)</f>
        <v>287200</v>
      </c>
      <c r="J30" s="182">
        <f>SUM(J24,J29)</f>
        <v>287200</v>
      </c>
    </row>
    <row r="31" spans="1:10" ht="15" thickTop="1" x14ac:dyDescent="0.3"/>
    <row r="32" spans="1:10" s="352" customFormat="1" ht="14.1" customHeight="1" x14ac:dyDescent="0.3">
      <c r="A32" s="31" t="s">
        <v>28</v>
      </c>
      <c r="B32" s="31"/>
      <c r="C32" s="31"/>
      <c r="D32" s="31"/>
      <c r="E32" s="24" t="s">
        <v>30</v>
      </c>
      <c r="F32" s="49"/>
      <c r="G32" s="49"/>
      <c r="H32" s="41" t="s">
        <v>31</v>
      </c>
      <c r="I32" s="49"/>
      <c r="J32" s="49"/>
    </row>
    <row r="33" spans="1:10" s="352" customFormat="1" ht="14.1" customHeight="1" x14ac:dyDescent="0.3">
      <c r="A33" s="31"/>
      <c r="B33" s="31"/>
      <c r="C33" s="31"/>
      <c r="D33" s="31"/>
      <c r="E33" s="421"/>
      <c r="F33" s="49"/>
      <c r="G33" s="49"/>
      <c r="H33" s="49"/>
      <c r="I33" s="49"/>
      <c r="J33" s="49"/>
    </row>
    <row r="34" spans="1:10" s="352" customFormat="1" ht="14.1" customHeight="1" x14ac:dyDescent="0.3">
      <c r="A34" s="31"/>
      <c r="B34" s="386"/>
      <c r="C34" s="386" t="s">
        <v>33</v>
      </c>
      <c r="D34" s="386"/>
      <c r="E34" s="386"/>
      <c r="F34" s="386" t="s">
        <v>32</v>
      </c>
      <c r="G34" s="386"/>
      <c r="H34" s="387"/>
      <c r="I34" s="386" t="s">
        <v>33</v>
      </c>
      <c r="J34" s="387"/>
    </row>
    <row r="35" spans="1:10" s="352" customFormat="1" ht="14.1" customHeight="1" x14ac:dyDescent="0.3">
      <c r="A35" s="31"/>
      <c r="B35" s="31"/>
      <c r="C35" s="228" t="s">
        <v>29</v>
      </c>
      <c r="D35" s="31"/>
      <c r="E35" s="421"/>
      <c r="F35" s="228" t="s">
        <v>281</v>
      </c>
      <c r="G35" s="31"/>
      <c r="H35" s="49"/>
      <c r="I35" s="228" t="s">
        <v>342</v>
      </c>
      <c r="J35" s="49"/>
    </row>
    <row r="36" spans="1:10" s="352" customFormat="1" x14ac:dyDescent="0.3">
      <c r="D36" s="352" t="s">
        <v>58</v>
      </c>
      <c r="E36" s="561" t="s">
        <v>281</v>
      </c>
      <c r="F36" s="561"/>
      <c r="G36" s="561"/>
      <c r="H36" s="562" t="s">
        <v>342</v>
      </c>
      <c r="I36" s="562"/>
      <c r="J36" s="562"/>
    </row>
  </sheetData>
  <mergeCells count="12">
    <mergeCell ref="A3:J3"/>
    <mergeCell ref="G6:I6"/>
    <mergeCell ref="A9:D9"/>
    <mergeCell ref="H36:J36"/>
    <mergeCell ref="E36:G36"/>
    <mergeCell ref="J6:J7"/>
    <mergeCell ref="A7:D8"/>
    <mergeCell ref="E7:E8"/>
    <mergeCell ref="G7:G8"/>
    <mergeCell ref="I7:I8"/>
    <mergeCell ref="H7:H8"/>
    <mergeCell ref="A4:J4"/>
  </mergeCells>
  <pageMargins left="2.25" right="0.39370078740157483" top="0.62992125984251968" bottom="0.15748031496062992" header="0.31496062992125984" footer="7.874015748031496E-2"/>
  <pageSetup paperSize="5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31"/>
  <sheetViews>
    <sheetView topLeftCell="A3" workbookViewId="0">
      <selection activeCell="A26" sqref="A26"/>
    </sheetView>
  </sheetViews>
  <sheetFormatPr defaultRowHeight="14.4" x14ac:dyDescent="0.3"/>
  <cols>
    <col min="1" max="2" width="2" customWidth="1"/>
    <col min="3" max="3" width="2.44140625" customWidth="1"/>
    <col min="4" max="4" width="34.44140625" customWidth="1"/>
    <col min="5" max="5" width="16.88671875" customWidth="1"/>
    <col min="6" max="6" width="16.44140625" customWidth="1"/>
    <col min="7" max="7" width="16.88671875" customWidth="1"/>
    <col min="8" max="8" width="18.44140625" customWidth="1"/>
    <col min="9" max="9" width="17" customWidth="1"/>
    <col min="10" max="10" width="18.109375" customWidth="1"/>
  </cols>
  <sheetData>
    <row r="1" spans="1:10" x14ac:dyDescent="0.3">
      <c r="J1" s="10"/>
    </row>
    <row r="2" spans="1:10" s="31" customFormat="1" ht="14.1" customHeight="1" x14ac:dyDescent="0.3">
      <c r="B2" s="31" t="s">
        <v>0</v>
      </c>
      <c r="E2" s="421"/>
      <c r="F2" s="49"/>
      <c r="G2" s="49"/>
      <c r="H2" s="49"/>
      <c r="I2" s="49"/>
      <c r="J2" s="49" t="s">
        <v>27</v>
      </c>
    </row>
    <row r="3" spans="1:10" s="31" customFormat="1" ht="14.1" customHeight="1" x14ac:dyDescent="0.3">
      <c r="A3" s="558" t="s">
        <v>471</v>
      </c>
      <c r="B3" s="558"/>
      <c r="C3" s="558"/>
      <c r="D3" s="558"/>
      <c r="E3" s="558"/>
      <c r="F3" s="558"/>
      <c r="G3" s="558"/>
      <c r="H3" s="558"/>
      <c r="I3" s="558"/>
      <c r="J3" s="558"/>
    </row>
    <row r="4" spans="1:10" x14ac:dyDescent="0.3">
      <c r="A4" s="544" t="s">
        <v>472</v>
      </c>
      <c r="B4" s="544"/>
      <c r="C4" s="544"/>
      <c r="D4" s="544"/>
      <c r="E4" s="544"/>
      <c r="F4" s="544"/>
      <c r="G4" s="544"/>
      <c r="H4" s="544"/>
      <c r="I4" s="544"/>
      <c r="J4" s="544"/>
    </row>
    <row r="5" spans="1:10" ht="15" thickBot="1" x14ac:dyDescent="0.35">
      <c r="A5" t="s">
        <v>380</v>
      </c>
    </row>
    <row r="6" spans="1:10" ht="15" thickBot="1" x14ac:dyDescent="0.35">
      <c r="A6" s="25"/>
      <c r="B6" s="318"/>
      <c r="C6" s="318"/>
      <c r="D6" s="318"/>
      <c r="E6" s="27"/>
      <c r="F6" s="316"/>
      <c r="G6" s="545" t="s">
        <v>20</v>
      </c>
      <c r="H6" s="545"/>
      <c r="I6" s="545"/>
      <c r="J6" s="518" t="s">
        <v>25</v>
      </c>
    </row>
    <row r="7" spans="1:10" x14ac:dyDescent="0.3">
      <c r="A7" s="549" t="s">
        <v>1</v>
      </c>
      <c r="B7" s="550"/>
      <c r="C7" s="550"/>
      <c r="D7" s="546"/>
      <c r="E7" s="588" t="s">
        <v>17</v>
      </c>
      <c r="F7" s="317" t="s">
        <v>18</v>
      </c>
      <c r="G7" s="547" t="s">
        <v>19</v>
      </c>
      <c r="H7" s="547" t="s">
        <v>24</v>
      </c>
      <c r="I7" s="547" t="s">
        <v>23</v>
      </c>
      <c r="J7" s="519"/>
    </row>
    <row r="8" spans="1:10" ht="15" thickBot="1" x14ac:dyDescent="0.35">
      <c r="A8" s="591"/>
      <c r="B8" s="592"/>
      <c r="C8" s="592"/>
      <c r="D8" s="593"/>
      <c r="E8" s="589"/>
      <c r="F8" s="301" t="s">
        <v>19</v>
      </c>
      <c r="G8" s="590"/>
      <c r="H8" s="590"/>
      <c r="I8" s="590"/>
      <c r="J8" s="301" t="s">
        <v>26</v>
      </c>
    </row>
    <row r="9" spans="1:10" x14ac:dyDescent="0.3">
      <c r="A9" s="319"/>
      <c r="B9" s="320"/>
      <c r="C9" s="320"/>
      <c r="D9" s="321"/>
      <c r="E9" s="303"/>
      <c r="F9" s="303"/>
      <c r="G9" s="303"/>
      <c r="H9" s="303"/>
      <c r="I9" s="303"/>
      <c r="J9" s="303"/>
    </row>
    <row r="10" spans="1:10" x14ac:dyDescent="0.3">
      <c r="A10" s="5"/>
      <c r="B10" s="6"/>
      <c r="C10" s="13"/>
      <c r="D10" s="6"/>
      <c r="E10" s="9"/>
      <c r="F10" s="17"/>
      <c r="G10" s="9"/>
      <c r="H10" s="9"/>
      <c r="I10" s="9"/>
      <c r="J10" s="9"/>
    </row>
    <row r="11" spans="1:10" x14ac:dyDescent="0.3">
      <c r="A11" s="11" t="s">
        <v>7</v>
      </c>
      <c r="B11" s="13"/>
      <c r="C11" s="6"/>
      <c r="D11" s="7"/>
      <c r="E11" s="9"/>
      <c r="F11" s="14"/>
      <c r="G11" s="9"/>
      <c r="H11" s="9"/>
      <c r="I11" s="9"/>
      <c r="J11" s="9"/>
    </row>
    <row r="12" spans="1:10" x14ac:dyDescent="0.3">
      <c r="A12" s="5"/>
      <c r="B12" s="6"/>
      <c r="C12" s="79" t="s">
        <v>8</v>
      </c>
      <c r="D12" s="33"/>
      <c r="E12" s="53" t="s">
        <v>84</v>
      </c>
      <c r="F12" s="14">
        <v>49995</v>
      </c>
      <c r="G12" s="14">
        <v>5010.8</v>
      </c>
      <c r="H12" s="14">
        <v>74989.2</v>
      </c>
      <c r="I12" s="14">
        <f>SUM(G12:H12)</f>
        <v>80000</v>
      </c>
      <c r="J12" s="351">
        <v>80000</v>
      </c>
    </row>
    <row r="13" spans="1:10" x14ac:dyDescent="0.3">
      <c r="A13" s="5"/>
      <c r="B13" s="6"/>
      <c r="C13" s="79" t="s">
        <v>10</v>
      </c>
      <c r="D13" s="33"/>
      <c r="E13" s="53" t="s">
        <v>86</v>
      </c>
      <c r="F13" s="14">
        <v>18626.849999999999</v>
      </c>
      <c r="G13" s="14">
        <v>11000</v>
      </c>
      <c r="H13" s="14">
        <v>14000</v>
      </c>
      <c r="I13" s="14">
        <f>SUM(G13:H13)</f>
        <v>25000</v>
      </c>
      <c r="J13" s="14">
        <v>50000</v>
      </c>
    </row>
    <row r="14" spans="1:10" x14ac:dyDescent="0.3">
      <c r="A14" s="5"/>
      <c r="B14" s="6"/>
      <c r="C14" s="143" t="s">
        <v>104</v>
      </c>
      <c r="D14" s="33"/>
      <c r="E14" s="53"/>
      <c r="F14" s="14">
        <v>5400</v>
      </c>
      <c r="G14" s="14">
        <v>0</v>
      </c>
      <c r="H14" s="14">
        <v>0</v>
      </c>
      <c r="I14" s="14">
        <v>0</v>
      </c>
      <c r="J14" s="14">
        <v>0</v>
      </c>
    </row>
    <row r="15" spans="1:10" x14ac:dyDescent="0.3">
      <c r="A15" s="5"/>
      <c r="B15" s="6"/>
      <c r="C15" s="79" t="s">
        <v>381</v>
      </c>
      <c r="D15" s="33"/>
      <c r="E15" s="53" t="s">
        <v>87</v>
      </c>
      <c r="F15" s="14">
        <v>13932.2</v>
      </c>
      <c r="G15" s="14">
        <v>0</v>
      </c>
      <c r="H15" s="14">
        <v>60000</v>
      </c>
      <c r="I15" s="14">
        <f>SUM(G15:H15)</f>
        <v>60000</v>
      </c>
      <c r="J15" s="14">
        <v>60000</v>
      </c>
    </row>
    <row r="16" spans="1:10" x14ac:dyDescent="0.3">
      <c r="A16" s="5"/>
      <c r="B16" s="6"/>
      <c r="C16" s="79" t="s">
        <v>382</v>
      </c>
      <c r="D16" s="79"/>
      <c r="E16" s="53" t="s">
        <v>88</v>
      </c>
      <c r="F16" s="14">
        <v>177515.41</v>
      </c>
      <c r="G16" s="14">
        <v>1480</v>
      </c>
      <c r="H16" s="14">
        <v>198520</v>
      </c>
      <c r="I16" s="14">
        <f>SUM(G16:H16)</f>
        <v>200000</v>
      </c>
      <c r="J16" s="14">
        <v>175000</v>
      </c>
    </row>
    <row r="17" spans="1:10" x14ac:dyDescent="0.3">
      <c r="A17" s="5"/>
      <c r="B17" s="6"/>
      <c r="C17" s="79" t="s">
        <v>383</v>
      </c>
      <c r="D17" s="79"/>
      <c r="E17" s="53" t="s">
        <v>89</v>
      </c>
      <c r="F17" s="14">
        <v>60000</v>
      </c>
      <c r="G17" s="14">
        <v>45000</v>
      </c>
      <c r="H17" s="14">
        <v>90000</v>
      </c>
      <c r="I17" s="14">
        <f>SUM(G17:H17)</f>
        <v>135000</v>
      </c>
      <c r="J17" s="14">
        <v>135000</v>
      </c>
    </row>
    <row r="18" spans="1:10" x14ac:dyDescent="0.3">
      <c r="A18" s="5"/>
      <c r="B18" s="6"/>
      <c r="C18" s="37" t="s">
        <v>93</v>
      </c>
      <c r="D18" s="37"/>
      <c r="E18" s="156"/>
      <c r="F18" s="17">
        <f>SUM(F12:F17)</f>
        <v>325469.46000000002</v>
      </c>
      <c r="G18" s="17">
        <f>SUM(G12:G17)</f>
        <v>62490.8</v>
      </c>
      <c r="H18" s="17">
        <f>SUM(H12:H17)</f>
        <v>437509.2</v>
      </c>
      <c r="I18" s="17">
        <f>SUM(I12:I17)</f>
        <v>500000</v>
      </c>
      <c r="J18" s="17">
        <f>SUM(J12:J17)</f>
        <v>500000</v>
      </c>
    </row>
    <row r="19" spans="1:10" x14ac:dyDescent="0.3">
      <c r="A19" s="5"/>
      <c r="B19" s="6"/>
      <c r="C19" s="15"/>
      <c r="D19" s="7"/>
      <c r="E19" s="9"/>
      <c r="F19" s="9"/>
      <c r="G19" s="9"/>
      <c r="H19" s="9"/>
      <c r="I19" s="9"/>
      <c r="J19" s="9"/>
    </row>
    <row r="20" spans="1:10" x14ac:dyDescent="0.3">
      <c r="A20" s="11" t="s">
        <v>14</v>
      </c>
      <c r="B20" s="13"/>
      <c r="C20" s="15"/>
      <c r="D20" s="7"/>
      <c r="E20" s="9"/>
      <c r="F20" s="17"/>
      <c r="G20" s="17"/>
      <c r="H20" s="17"/>
      <c r="I20" s="17"/>
      <c r="J20" s="14"/>
    </row>
    <row r="21" spans="1:10" x14ac:dyDescent="0.3">
      <c r="A21" s="11"/>
      <c r="B21" s="13"/>
      <c r="C21" s="12" t="s">
        <v>460</v>
      </c>
      <c r="D21" s="7"/>
      <c r="E21" s="9"/>
      <c r="F21" s="166">
        <v>38780</v>
      </c>
      <c r="G21" s="52">
        <v>0</v>
      </c>
      <c r="H21" s="52">
        <v>0</v>
      </c>
      <c r="I21" s="52">
        <v>0</v>
      </c>
      <c r="J21" s="166">
        <v>0</v>
      </c>
    </row>
    <row r="22" spans="1:10" x14ac:dyDescent="0.3">
      <c r="A22" s="11" t="s">
        <v>15</v>
      </c>
      <c r="B22" s="13"/>
      <c r="C22" s="15"/>
      <c r="D22" s="7"/>
      <c r="E22" s="9"/>
      <c r="F22" s="17">
        <f>SUM(F21)</f>
        <v>38780</v>
      </c>
      <c r="G22" s="17">
        <v>0</v>
      </c>
      <c r="H22" s="17">
        <f>SUM(H21)</f>
        <v>0</v>
      </c>
      <c r="I22" s="17">
        <f>SUM(I21)</f>
        <v>0</v>
      </c>
      <c r="J22" s="17">
        <f>SUM(J21)</f>
        <v>0</v>
      </c>
    </row>
    <row r="23" spans="1:10" x14ac:dyDescent="0.3">
      <c r="A23" s="5"/>
      <c r="B23" s="6"/>
      <c r="C23" s="6"/>
      <c r="D23" s="7"/>
      <c r="E23" s="9"/>
      <c r="F23" s="17"/>
      <c r="G23" s="14"/>
      <c r="H23" s="14"/>
      <c r="I23" s="14"/>
      <c r="J23" s="14"/>
    </row>
    <row r="24" spans="1:10" ht="15" thickBot="1" x14ac:dyDescent="0.35">
      <c r="A24" s="8" t="s">
        <v>16</v>
      </c>
      <c r="B24" s="302"/>
      <c r="C24" s="2"/>
      <c r="D24" s="3"/>
      <c r="E24" s="4"/>
      <c r="F24" s="182">
        <f>SUM(F22,F18)</f>
        <v>364249.46</v>
      </c>
      <c r="G24" s="182">
        <f>SUM(G18:G23)</f>
        <v>62490.8</v>
      </c>
      <c r="H24" s="182">
        <f>SUM(H18:H23)</f>
        <v>437509.2</v>
      </c>
      <c r="I24" s="182">
        <f>SUM(I18:I23)</f>
        <v>500000</v>
      </c>
      <c r="J24" s="182">
        <f>SUM(J18,J22)</f>
        <v>500000</v>
      </c>
    </row>
    <row r="25" spans="1:10" s="352" customFormat="1" ht="15" thickTop="1" x14ac:dyDescent="0.3"/>
    <row r="26" spans="1:10" s="352" customFormat="1" ht="14.1" customHeight="1" x14ac:dyDescent="0.3">
      <c r="A26" s="31" t="s">
        <v>28</v>
      </c>
      <c r="B26" s="31"/>
      <c r="C26" s="31"/>
      <c r="D26" s="31"/>
      <c r="E26" s="24" t="s">
        <v>30</v>
      </c>
      <c r="F26" s="49"/>
      <c r="G26" s="49"/>
      <c r="H26" s="41" t="s">
        <v>31</v>
      </c>
      <c r="I26" s="49"/>
      <c r="J26" s="49"/>
    </row>
    <row r="27" spans="1:10" s="352" customFormat="1" ht="14.1" customHeight="1" x14ac:dyDescent="0.3">
      <c r="A27" s="31"/>
      <c r="B27" s="31"/>
      <c r="C27" s="31"/>
      <c r="D27" s="31"/>
      <c r="E27" s="421"/>
      <c r="F27" s="49"/>
      <c r="G27" s="49"/>
      <c r="H27" s="49"/>
      <c r="I27" s="49"/>
      <c r="J27" s="49"/>
    </row>
    <row r="28" spans="1:10" s="352" customFormat="1" ht="14.1" customHeight="1" x14ac:dyDescent="0.3">
      <c r="A28" s="31"/>
      <c r="B28" s="386"/>
      <c r="C28" s="386" t="s">
        <v>33</v>
      </c>
      <c r="D28" s="386"/>
      <c r="E28" s="386"/>
      <c r="F28" s="386" t="s">
        <v>32</v>
      </c>
      <c r="G28" s="386"/>
      <c r="H28" s="387"/>
      <c r="I28" s="386" t="s">
        <v>33</v>
      </c>
      <c r="J28" s="387"/>
    </row>
    <row r="29" spans="1:10" s="352" customFormat="1" ht="14.1" customHeight="1" x14ac:dyDescent="0.3">
      <c r="A29" s="31"/>
      <c r="B29" s="31"/>
      <c r="C29" s="228" t="s">
        <v>29</v>
      </c>
      <c r="D29" s="31"/>
      <c r="E29" s="421"/>
      <c r="F29" s="228" t="s">
        <v>281</v>
      </c>
      <c r="G29" s="31"/>
      <c r="H29" s="49"/>
      <c r="I29" s="228" t="s">
        <v>342</v>
      </c>
      <c r="J29" s="49"/>
    </row>
    <row r="30" spans="1:10" s="352" customFormat="1" ht="12.9" customHeight="1" x14ac:dyDescent="0.3">
      <c r="D30" s="352" t="s">
        <v>58</v>
      </c>
      <c r="E30" s="561" t="s">
        <v>281</v>
      </c>
      <c r="F30" s="561"/>
      <c r="G30" s="561"/>
      <c r="H30" s="562" t="s">
        <v>342</v>
      </c>
      <c r="I30" s="562"/>
      <c r="J30" s="562"/>
    </row>
    <row r="31" spans="1:10" s="352" customFormat="1" x14ac:dyDescent="0.3"/>
  </sheetData>
  <mergeCells count="11">
    <mergeCell ref="E30:G30"/>
    <mergeCell ref="H30:J30"/>
    <mergeCell ref="A3:J3"/>
    <mergeCell ref="G6:I6"/>
    <mergeCell ref="J6:J7"/>
    <mergeCell ref="A7:D8"/>
    <mergeCell ref="E7:E8"/>
    <mergeCell ref="G7:G8"/>
    <mergeCell ref="H7:H8"/>
    <mergeCell ref="I7:I8"/>
    <mergeCell ref="A4:J4"/>
  </mergeCells>
  <pageMargins left="2.21" right="0.39370078740157483" top="1.0236220472440944" bottom="0.74803149606299213" header="0.31496062992125984" footer="0.31496062992125984"/>
  <pageSetup paperSize="5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35"/>
  <dimension ref="A1:N23"/>
  <sheetViews>
    <sheetView workbookViewId="0">
      <selection activeCell="O9" sqref="O9"/>
    </sheetView>
  </sheetViews>
  <sheetFormatPr defaultRowHeight="14.4" x14ac:dyDescent="0.3"/>
  <cols>
    <col min="1" max="1" width="1.88671875" customWidth="1"/>
    <col min="2" max="2" width="2.109375" customWidth="1"/>
    <col min="3" max="3" width="2.5546875" customWidth="1"/>
    <col min="4" max="4" width="37.88671875" customWidth="1"/>
    <col min="5" max="5" width="13.88671875" customWidth="1"/>
    <col min="6" max="6" width="15.44140625" customWidth="1"/>
    <col min="7" max="7" width="16.6640625" customWidth="1"/>
    <col min="8" max="8" width="16.88671875" customWidth="1"/>
    <col min="9" max="9" width="17.6640625" customWidth="1"/>
    <col min="10" max="10" width="18.21875" customWidth="1"/>
  </cols>
  <sheetData>
    <row r="1" spans="1:10" x14ac:dyDescent="0.3">
      <c r="J1" s="10"/>
    </row>
    <row r="2" spans="1:10" s="31" customFormat="1" ht="14.1" customHeight="1" x14ac:dyDescent="0.3">
      <c r="B2" s="31" t="s">
        <v>0</v>
      </c>
      <c r="E2" s="421"/>
      <c r="F2" s="49"/>
      <c r="G2" s="49"/>
      <c r="H2" s="49"/>
      <c r="I2" s="49"/>
      <c r="J2" s="517" t="s">
        <v>27</v>
      </c>
    </row>
    <row r="3" spans="1:10" s="31" customFormat="1" ht="14.1" customHeight="1" x14ac:dyDescent="0.3">
      <c r="A3" s="558" t="s">
        <v>471</v>
      </c>
      <c r="B3" s="558"/>
      <c r="C3" s="558"/>
      <c r="D3" s="558"/>
      <c r="E3" s="558"/>
      <c r="F3" s="558"/>
      <c r="G3" s="558"/>
      <c r="H3" s="558"/>
      <c r="I3" s="558"/>
      <c r="J3" s="558"/>
    </row>
    <row r="4" spans="1:10" x14ac:dyDescent="0.3">
      <c r="A4" s="544" t="s">
        <v>472</v>
      </c>
      <c r="B4" s="544"/>
      <c r="C4" s="544"/>
      <c r="D4" s="544"/>
      <c r="E4" s="544"/>
      <c r="F4" s="544"/>
      <c r="G4" s="544"/>
      <c r="H4" s="544"/>
      <c r="I4" s="544"/>
      <c r="J4" s="544"/>
    </row>
    <row r="5" spans="1:10" ht="15" thickBot="1" x14ac:dyDescent="0.35">
      <c r="A5" t="s">
        <v>256</v>
      </c>
    </row>
    <row r="6" spans="1:10" ht="15" thickBot="1" x14ac:dyDescent="0.35">
      <c r="A6" s="25"/>
      <c r="B6" s="26"/>
      <c r="C6" s="26"/>
      <c r="D6" s="26"/>
      <c r="E6" s="27"/>
      <c r="F6" s="288"/>
      <c r="G6" s="545" t="s">
        <v>20</v>
      </c>
      <c r="H6" s="545"/>
      <c r="I6" s="545"/>
      <c r="J6" s="518" t="s">
        <v>25</v>
      </c>
    </row>
    <row r="7" spans="1:10" x14ac:dyDescent="0.3">
      <c r="A7" s="549" t="s">
        <v>1</v>
      </c>
      <c r="B7" s="550"/>
      <c r="C7" s="550"/>
      <c r="D7" s="546"/>
      <c r="E7" s="588" t="s">
        <v>17</v>
      </c>
      <c r="F7" s="289" t="s">
        <v>18</v>
      </c>
      <c r="G7" s="547" t="s">
        <v>19</v>
      </c>
      <c r="H7" s="547" t="s">
        <v>24</v>
      </c>
      <c r="I7" s="547" t="s">
        <v>23</v>
      </c>
      <c r="J7" s="519"/>
    </row>
    <row r="8" spans="1:10" ht="15" thickBot="1" x14ac:dyDescent="0.35">
      <c r="A8" s="591"/>
      <c r="B8" s="592"/>
      <c r="C8" s="592"/>
      <c r="D8" s="593"/>
      <c r="E8" s="589"/>
      <c r="F8" s="301" t="s">
        <v>19</v>
      </c>
      <c r="G8" s="590"/>
      <c r="H8" s="590"/>
      <c r="I8" s="590"/>
      <c r="J8" s="301" t="s">
        <v>26</v>
      </c>
    </row>
    <row r="9" spans="1:10" x14ac:dyDescent="0.3">
      <c r="A9" s="620"/>
      <c r="B9" s="621"/>
      <c r="C9" s="621"/>
      <c r="D9" s="622"/>
      <c r="E9" s="303"/>
      <c r="F9" s="303"/>
      <c r="G9" s="303"/>
      <c r="H9" s="303"/>
      <c r="I9" s="303"/>
      <c r="J9" s="303"/>
    </row>
    <row r="10" spans="1:10" x14ac:dyDescent="0.3">
      <c r="A10" s="5"/>
      <c r="B10" s="6"/>
      <c r="C10" s="13"/>
      <c r="D10" s="6"/>
      <c r="E10" s="9"/>
      <c r="F10" s="17"/>
      <c r="G10" s="9"/>
      <c r="H10" s="9"/>
      <c r="I10" s="9"/>
      <c r="J10" s="9"/>
    </row>
    <row r="11" spans="1:10" x14ac:dyDescent="0.3">
      <c r="A11" s="11" t="s">
        <v>7</v>
      </c>
      <c r="B11" s="13"/>
      <c r="C11" s="6"/>
      <c r="D11" s="7"/>
      <c r="E11" s="9"/>
      <c r="F11" s="14"/>
      <c r="G11" s="9"/>
      <c r="H11" s="9"/>
      <c r="I11" s="9"/>
      <c r="J11" s="9"/>
    </row>
    <row r="12" spans="1:10" x14ac:dyDescent="0.3">
      <c r="A12" s="5"/>
      <c r="B12" s="6"/>
      <c r="C12" s="79" t="s">
        <v>461</v>
      </c>
      <c r="D12" s="33"/>
      <c r="E12" s="53" t="s">
        <v>84</v>
      </c>
      <c r="F12" s="14">
        <v>0</v>
      </c>
      <c r="G12" s="14">
        <v>19180</v>
      </c>
      <c r="H12" s="14">
        <v>0</v>
      </c>
      <c r="I12" s="14">
        <f>SUM(G12:H12)</f>
        <v>19180</v>
      </c>
      <c r="J12" s="14">
        <v>18000</v>
      </c>
    </row>
    <row r="13" spans="1:10" x14ac:dyDescent="0.3">
      <c r="A13" s="5"/>
      <c r="B13" s="6"/>
      <c r="C13" s="79" t="s">
        <v>520</v>
      </c>
      <c r="D13" s="79"/>
      <c r="E13" s="53" t="s">
        <v>89</v>
      </c>
      <c r="F13" s="14">
        <v>11000</v>
      </c>
      <c r="G13" s="14">
        <v>3000</v>
      </c>
      <c r="H13" s="14">
        <v>7820</v>
      </c>
      <c r="I13" s="14">
        <f>SUM(G13:H13)</f>
        <v>10820</v>
      </c>
      <c r="J13" s="14">
        <v>12000</v>
      </c>
    </row>
    <row r="14" spans="1:10" x14ac:dyDescent="0.3">
      <c r="A14" s="39" t="s">
        <v>93</v>
      </c>
      <c r="B14" s="37"/>
      <c r="C14" s="6"/>
      <c r="D14" s="37"/>
      <c r="E14" s="156"/>
      <c r="F14" s="17">
        <f>SUM(F12:F13)</f>
        <v>11000</v>
      </c>
      <c r="G14" s="17">
        <f>SUM(G12:G13)</f>
        <v>22180</v>
      </c>
      <c r="H14" s="17">
        <f>SUM(H12:H13)</f>
        <v>7820</v>
      </c>
      <c r="I14" s="17">
        <f>SUM(G14:H14)</f>
        <v>30000</v>
      </c>
      <c r="J14" s="17">
        <f>SUM(J12:J13)</f>
        <v>30000</v>
      </c>
    </row>
    <row r="15" spans="1:10" x14ac:dyDescent="0.3">
      <c r="A15" s="5"/>
      <c r="B15" s="6"/>
      <c r="C15" s="15"/>
      <c r="D15" s="7"/>
      <c r="E15" s="9"/>
      <c r="F15" s="9"/>
      <c r="G15" s="9"/>
      <c r="H15" s="9"/>
      <c r="I15" s="9"/>
      <c r="J15" s="9"/>
    </row>
    <row r="16" spans="1:10" x14ac:dyDescent="0.3">
      <c r="A16" s="5"/>
      <c r="B16" s="6"/>
      <c r="C16" s="6"/>
      <c r="D16" s="7"/>
      <c r="E16" s="9"/>
      <c r="F16" s="17"/>
      <c r="G16" s="14"/>
      <c r="H16" s="14"/>
      <c r="I16" s="14"/>
      <c r="J16" s="14"/>
    </row>
    <row r="17" spans="1:14" x14ac:dyDescent="0.3">
      <c r="A17" s="8" t="s">
        <v>16</v>
      </c>
      <c r="B17" s="302"/>
      <c r="C17" s="2"/>
      <c r="D17" s="3"/>
      <c r="E17" s="4"/>
      <c r="F17" s="18">
        <f>F10+F14</f>
        <v>11000</v>
      </c>
      <c r="G17" s="18">
        <f>SUM(G14:G16)</f>
        <v>22180</v>
      </c>
      <c r="H17" s="18">
        <f>SUM(H14:H16)</f>
        <v>7820</v>
      </c>
      <c r="I17" s="18">
        <f>SUM(I14:I16)</f>
        <v>30000</v>
      </c>
      <c r="J17" s="18">
        <f>SUM(J14:J16)</f>
        <v>30000</v>
      </c>
    </row>
    <row r="19" spans="1:14" s="352" customFormat="1" x14ac:dyDescent="0.3">
      <c r="N19" s="352" t="s">
        <v>56</v>
      </c>
    </row>
    <row r="20" spans="1:14" s="352" customFormat="1" ht="14.1" customHeight="1" x14ac:dyDescent="0.3">
      <c r="A20" s="31" t="s">
        <v>28</v>
      </c>
      <c r="B20" s="31"/>
      <c r="C20" s="31"/>
      <c r="D20" s="31"/>
      <c r="E20" s="24" t="s">
        <v>30</v>
      </c>
      <c r="F20" s="49"/>
      <c r="G20" s="49"/>
      <c r="H20" s="41" t="s">
        <v>31</v>
      </c>
      <c r="I20" s="49"/>
      <c r="J20" s="49"/>
    </row>
    <row r="21" spans="1:14" s="352" customFormat="1" ht="14.1" customHeight="1" x14ac:dyDescent="0.3">
      <c r="A21" s="31"/>
      <c r="B21" s="31"/>
      <c r="C21" s="31"/>
      <c r="D21" s="31"/>
      <c r="E21" s="421"/>
      <c r="F21" s="49"/>
      <c r="G21" s="49"/>
      <c r="H21" s="49"/>
      <c r="I21" s="49"/>
      <c r="J21" s="49"/>
    </row>
    <row r="22" spans="1:14" s="352" customFormat="1" ht="14.1" customHeight="1" x14ac:dyDescent="0.3">
      <c r="A22" s="31"/>
      <c r="B22" s="386"/>
      <c r="C22" s="386" t="s">
        <v>33</v>
      </c>
      <c r="D22" s="386"/>
      <c r="E22" s="386"/>
      <c r="F22" s="386" t="s">
        <v>32</v>
      </c>
      <c r="G22" s="386"/>
      <c r="H22" s="387"/>
      <c r="I22" s="386" t="s">
        <v>33</v>
      </c>
      <c r="J22" s="387"/>
    </row>
    <row r="23" spans="1:14" s="352" customFormat="1" ht="14.1" customHeight="1" x14ac:dyDescent="0.3">
      <c r="A23" s="31"/>
      <c r="B23" s="31"/>
      <c r="C23" s="228" t="s">
        <v>29</v>
      </c>
      <c r="D23" s="31"/>
      <c r="E23" s="421"/>
      <c r="F23" s="228" t="s">
        <v>281</v>
      </c>
      <c r="G23" s="31"/>
      <c r="H23" s="49"/>
      <c r="I23" s="228" t="s">
        <v>342</v>
      </c>
      <c r="J23" s="49"/>
    </row>
  </sheetData>
  <mergeCells count="10">
    <mergeCell ref="A3:J3"/>
    <mergeCell ref="G6:I6"/>
    <mergeCell ref="A9:D9"/>
    <mergeCell ref="J6:J7"/>
    <mergeCell ref="A7:D8"/>
    <mergeCell ref="E7:E8"/>
    <mergeCell ref="G7:G8"/>
    <mergeCell ref="I7:I8"/>
    <mergeCell ref="H7:H8"/>
    <mergeCell ref="A4:J4"/>
  </mergeCells>
  <pageMargins left="2.3199999999999998" right="0.39370078740157483" top="1.0629921259842521" bottom="0.74803149606299213" header="0.31496062992125984" footer="0.31496062992125984"/>
  <pageSetup paperSize="5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31"/>
  <sheetViews>
    <sheetView workbookViewId="0">
      <selection activeCell="N8" sqref="N8"/>
    </sheetView>
  </sheetViews>
  <sheetFormatPr defaultRowHeight="14.4" x14ac:dyDescent="0.3"/>
  <cols>
    <col min="1" max="2" width="2" customWidth="1"/>
    <col min="3" max="3" width="2.44140625" customWidth="1"/>
    <col min="4" max="4" width="34.44140625" customWidth="1"/>
    <col min="5" max="5" width="16.88671875" customWidth="1"/>
    <col min="6" max="6" width="16.44140625" customWidth="1"/>
    <col min="7" max="7" width="16.88671875" customWidth="1"/>
    <col min="8" max="8" width="18.44140625" customWidth="1"/>
    <col min="9" max="9" width="17" customWidth="1"/>
    <col min="10" max="10" width="18.109375" customWidth="1"/>
  </cols>
  <sheetData>
    <row r="1" spans="1:10" x14ac:dyDescent="0.3">
      <c r="J1" s="10"/>
    </row>
    <row r="2" spans="1:10" s="31" customFormat="1" ht="14.1" customHeight="1" x14ac:dyDescent="0.3">
      <c r="A2" s="31" t="s">
        <v>0</v>
      </c>
      <c r="E2" s="421"/>
      <c r="F2" s="49"/>
      <c r="G2" s="49"/>
      <c r="H2" s="49"/>
      <c r="I2" s="49"/>
      <c r="J2" s="49" t="s">
        <v>27</v>
      </c>
    </row>
    <row r="3" spans="1:10" s="31" customFormat="1" ht="14.1" customHeight="1" x14ac:dyDescent="0.3">
      <c r="A3" s="558" t="s">
        <v>471</v>
      </c>
      <c r="B3" s="558"/>
      <c r="C3" s="558"/>
      <c r="D3" s="558"/>
      <c r="E3" s="558"/>
      <c r="F3" s="558"/>
      <c r="G3" s="558"/>
      <c r="H3" s="558"/>
      <c r="I3" s="558"/>
      <c r="J3" s="558"/>
    </row>
    <row r="4" spans="1:10" x14ac:dyDescent="0.3">
      <c r="A4" s="544" t="s">
        <v>472</v>
      </c>
      <c r="B4" s="544"/>
      <c r="C4" s="544"/>
      <c r="D4" s="544"/>
      <c r="E4" s="544"/>
      <c r="F4" s="544"/>
      <c r="G4" s="544"/>
      <c r="H4" s="544"/>
      <c r="I4" s="544"/>
      <c r="J4" s="544"/>
    </row>
    <row r="5" spans="1:10" ht="18.600000000000001" customHeight="1" thickBot="1" x14ac:dyDescent="0.35">
      <c r="A5" s="399" t="s">
        <v>53</v>
      </c>
    </row>
    <row r="6" spans="1:10" ht="15" thickBot="1" x14ac:dyDescent="0.35">
      <c r="A6" s="25"/>
      <c r="B6" s="26"/>
      <c r="C6" s="26"/>
      <c r="D6" s="26"/>
      <c r="E6" s="27"/>
      <c r="F6" s="288"/>
      <c r="G6" s="545" t="s">
        <v>20</v>
      </c>
      <c r="H6" s="545"/>
      <c r="I6" s="545"/>
      <c r="J6" s="518" t="s">
        <v>25</v>
      </c>
    </row>
    <row r="7" spans="1:10" x14ac:dyDescent="0.3">
      <c r="A7" s="549" t="s">
        <v>1</v>
      </c>
      <c r="B7" s="550"/>
      <c r="C7" s="550"/>
      <c r="D7" s="546"/>
      <c r="E7" s="588" t="s">
        <v>17</v>
      </c>
      <c r="F7" s="289" t="s">
        <v>18</v>
      </c>
      <c r="G7" s="547" t="s">
        <v>19</v>
      </c>
      <c r="H7" s="547" t="s">
        <v>24</v>
      </c>
      <c r="I7" s="547" t="s">
        <v>23</v>
      </c>
      <c r="J7" s="519"/>
    </row>
    <row r="8" spans="1:10" ht="15" thickBot="1" x14ac:dyDescent="0.35">
      <c r="A8" s="591"/>
      <c r="B8" s="592"/>
      <c r="C8" s="592"/>
      <c r="D8" s="593"/>
      <c r="E8" s="589"/>
      <c r="F8" s="301" t="s">
        <v>19</v>
      </c>
      <c r="G8" s="590"/>
      <c r="H8" s="590"/>
      <c r="I8" s="590"/>
      <c r="J8" s="301" t="s">
        <v>26</v>
      </c>
    </row>
    <row r="9" spans="1:10" x14ac:dyDescent="0.3">
      <c r="A9" s="304"/>
      <c r="B9" s="305"/>
      <c r="C9" s="305"/>
      <c r="D9" s="306"/>
      <c r="E9" s="303"/>
      <c r="F9" s="303"/>
      <c r="G9" s="303"/>
      <c r="H9" s="303"/>
      <c r="I9" s="303"/>
      <c r="J9" s="303"/>
    </row>
    <row r="10" spans="1:10" x14ac:dyDescent="0.3">
      <c r="A10" s="5"/>
      <c r="B10" s="6"/>
      <c r="C10" s="13"/>
      <c r="D10" s="6"/>
      <c r="E10" s="9"/>
      <c r="F10" s="17"/>
      <c r="G10" s="9"/>
      <c r="H10" s="9"/>
      <c r="I10" s="9"/>
      <c r="J10" s="9"/>
    </row>
    <row r="11" spans="1:10" x14ac:dyDescent="0.3">
      <c r="A11" s="11" t="s">
        <v>7</v>
      </c>
      <c r="B11" s="13"/>
      <c r="C11" s="6"/>
      <c r="D11" s="7"/>
      <c r="E11" s="9"/>
      <c r="F11" s="14"/>
      <c r="G11" s="9"/>
      <c r="H11" s="9"/>
      <c r="I11" s="9"/>
      <c r="J11" s="9"/>
    </row>
    <row r="12" spans="1:10" x14ac:dyDescent="0.3">
      <c r="A12" s="5"/>
      <c r="B12" s="6"/>
      <c r="C12" s="79" t="s">
        <v>8</v>
      </c>
      <c r="D12" s="33"/>
      <c r="E12" s="53" t="s">
        <v>84</v>
      </c>
      <c r="F12" s="14">
        <v>64799.3</v>
      </c>
      <c r="G12" s="14">
        <v>46001.4</v>
      </c>
      <c r="H12" s="14">
        <v>3998.6</v>
      </c>
      <c r="I12" s="14">
        <f t="shared" ref="I12:I18" si="0">SUM(G12:H12)</f>
        <v>50000</v>
      </c>
      <c r="J12" s="14">
        <v>30000</v>
      </c>
    </row>
    <row r="13" spans="1:10" x14ac:dyDescent="0.3">
      <c r="A13" s="5"/>
      <c r="B13" s="6"/>
      <c r="C13" s="79" t="s">
        <v>9</v>
      </c>
      <c r="D13" s="33"/>
      <c r="E13" s="53" t="s">
        <v>85</v>
      </c>
      <c r="F13" s="22">
        <v>4120</v>
      </c>
      <c r="G13" s="14">
        <v>0</v>
      </c>
      <c r="H13" s="14">
        <v>10000</v>
      </c>
      <c r="I13" s="14">
        <f t="shared" si="0"/>
        <v>10000</v>
      </c>
      <c r="J13" s="14">
        <v>10000</v>
      </c>
    </row>
    <row r="14" spans="1:10" x14ac:dyDescent="0.3">
      <c r="A14" s="5"/>
      <c r="B14" s="6"/>
      <c r="C14" s="79" t="s">
        <v>10</v>
      </c>
      <c r="D14" s="33"/>
      <c r="E14" s="53" t="s">
        <v>86</v>
      </c>
      <c r="F14" s="14">
        <v>600</v>
      </c>
      <c r="G14" s="14">
        <v>16443.39</v>
      </c>
      <c r="H14" s="14">
        <v>23556.61</v>
      </c>
      <c r="I14" s="14">
        <f t="shared" si="0"/>
        <v>40000</v>
      </c>
      <c r="J14" s="14">
        <v>0</v>
      </c>
    </row>
    <row r="15" spans="1:10" x14ac:dyDescent="0.3">
      <c r="A15" s="5"/>
      <c r="B15" s="6"/>
      <c r="C15" s="79" t="s">
        <v>500</v>
      </c>
      <c r="D15" s="33"/>
      <c r="E15" s="53" t="s">
        <v>87</v>
      </c>
      <c r="F15" s="14">
        <v>0</v>
      </c>
      <c r="G15" s="14">
        <v>999</v>
      </c>
      <c r="H15" s="14">
        <v>11001</v>
      </c>
      <c r="I15" s="14">
        <f t="shared" si="0"/>
        <v>12000</v>
      </c>
      <c r="J15" s="14">
        <v>12000</v>
      </c>
    </row>
    <row r="16" spans="1:10" x14ac:dyDescent="0.3">
      <c r="A16" s="5"/>
      <c r="B16" s="6"/>
      <c r="C16" s="143" t="s">
        <v>462</v>
      </c>
      <c r="D16" s="33"/>
      <c r="E16" s="53"/>
      <c r="F16" s="14">
        <v>0</v>
      </c>
      <c r="G16" s="14">
        <v>4749</v>
      </c>
      <c r="H16" s="14">
        <v>15251</v>
      </c>
      <c r="I16" s="14">
        <f t="shared" si="0"/>
        <v>20000</v>
      </c>
      <c r="J16" s="14">
        <v>40000</v>
      </c>
    </row>
    <row r="17" spans="1:10" x14ac:dyDescent="0.3">
      <c r="A17" s="5"/>
      <c r="B17" s="6"/>
      <c r="C17" s="79" t="s">
        <v>379</v>
      </c>
      <c r="D17" s="79"/>
      <c r="E17" s="53" t="s">
        <v>88</v>
      </c>
      <c r="F17" s="14">
        <v>15324</v>
      </c>
      <c r="G17" s="14">
        <v>8628</v>
      </c>
      <c r="H17" s="14">
        <v>11372</v>
      </c>
      <c r="I17" s="14">
        <f t="shared" si="0"/>
        <v>20000</v>
      </c>
      <c r="J17" s="14">
        <v>60000</v>
      </c>
    </row>
    <row r="18" spans="1:10" x14ac:dyDescent="0.3">
      <c r="A18" s="5"/>
      <c r="B18" s="6"/>
      <c r="C18" s="79" t="s">
        <v>79</v>
      </c>
      <c r="D18" s="79"/>
      <c r="E18" s="53" t="s">
        <v>89</v>
      </c>
      <c r="F18" s="14">
        <v>73789</v>
      </c>
      <c r="G18" s="14">
        <v>24250</v>
      </c>
      <c r="H18" s="14">
        <v>43750</v>
      </c>
      <c r="I18" s="14">
        <f t="shared" si="0"/>
        <v>68000</v>
      </c>
      <c r="J18" s="14">
        <v>68000</v>
      </c>
    </row>
    <row r="19" spans="1:10" x14ac:dyDescent="0.3">
      <c r="A19" s="5"/>
      <c r="B19" s="6"/>
      <c r="C19" s="37" t="s">
        <v>93</v>
      </c>
      <c r="D19" s="37"/>
      <c r="E19" s="156"/>
      <c r="F19" s="17">
        <f>SUM(F12:F18)</f>
        <v>158632.29999999999</v>
      </c>
      <c r="G19" s="17">
        <f>SUM(G12:G18)</f>
        <v>101070.79000000001</v>
      </c>
      <c r="H19" s="17">
        <f>SUM(H12:H18)</f>
        <v>118929.20999999999</v>
      </c>
      <c r="I19" s="17">
        <f>SUM(I12:I18)</f>
        <v>220000</v>
      </c>
      <c r="J19" s="17">
        <f>SUM(J12:J18)</f>
        <v>220000</v>
      </c>
    </row>
    <row r="20" spans="1:10" ht="13.8" customHeight="1" x14ac:dyDescent="0.3">
      <c r="A20" s="5"/>
      <c r="B20" s="6"/>
      <c r="C20" s="15"/>
      <c r="D20" s="7"/>
      <c r="E20" s="9"/>
      <c r="F20" s="9"/>
      <c r="G20" s="9"/>
      <c r="H20" s="9"/>
      <c r="I20" s="9"/>
      <c r="J20" s="9"/>
    </row>
    <row r="21" spans="1:10" x14ac:dyDescent="0.3">
      <c r="A21" s="11" t="s">
        <v>14</v>
      </c>
      <c r="B21" s="13"/>
      <c r="C21" s="15"/>
      <c r="D21" s="7"/>
      <c r="E21" s="9"/>
      <c r="F21" s="17"/>
      <c r="G21" s="17"/>
      <c r="H21" s="17"/>
      <c r="I21" s="17"/>
      <c r="J21" s="14"/>
    </row>
    <row r="22" spans="1:10" x14ac:dyDescent="0.3">
      <c r="A22" s="11"/>
      <c r="B22" s="13"/>
      <c r="C22" s="21" t="s">
        <v>90</v>
      </c>
      <c r="D22" s="7"/>
      <c r="E22" s="9"/>
      <c r="F22" s="52">
        <v>0</v>
      </c>
      <c r="G22" s="52">
        <v>0</v>
      </c>
      <c r="H22" s="52">
        <v>0</v>
      </c>
      <c r="I22" s="52">
        <v>0</v>
      </c>
      <c r="J22" s="166">
        <v>0</v>
      </c>
    </row>
    <row r="23" spans="1:10" x14ac:dyDescent="0.3">
      <c r="A23" s="11" t="s">
        <v>15</v>
      </c>
      <c r="B23" s="13"/>
      <c r="C23" s="15"/>
      <c r="D23" s="7"/>
      <c r="E23" s="9"/>
      <c r="F23" s="17">
        <v>0</v>
      </c>
      <c r="G23" s="17">
        <v>0</v>
      </c>
      <c r="H23" s="17">
        <f>SUM(H22)</f>
        <v>0</v>
      </c>
      <c r="I23" s="17">
        <f>SUM(I22)</f>
        <v>0</v>
      </c>
      <c r="J23" s="17">
        <f>SUM(J22)</f>
        <v>0</v>
      </c>
    </row>
    <row r="24" spans="1:10" ht="15" thickBot="1" x14ac:dyDescent="0.35">
      <c r="A24" s="8" t="s">
        <v>16</v>
      </c>
      <c r="B24" s="302"/>
      <c r="C24" s="2"/>
      <c r="D24" s="3"/>
      <c r="E24" s="4"/>
      <c r="F24" s="182">
        <f>F10+F19</f>
        <v>158632.29999999999</v>
      </c>
      <c r="G24" s="182">
        <f>SUM(G19:G23)</f>
        <v>101070.79000000001</v>
      </c>
      <c r="H24" s="182">
        <f>SUM(H19:H23)</f>
        <v>118929.20999999999</v>
      </c>
      <c r="I24" s="182">
        <f>SUM(I19:I23)</f>
        <v>220000</v>
      </c>
      <c r="J24" s="182">
        <f>SUM(J19,J23)</f>
        <v>220000</v>
      </c>
    </row>
    <row r="25" spans="1:10" ht="15" thickTop="1" x14ac:dyDescent="0.3"/>
    <row r="26" spans="1:10" s="352" customFormat="1" ht="14.1" customHeight="1" x14ac:dyDescent="0.3">
      <c r="A26" s="31" t="s">
        <v>28</v>
      </c>
      <c r="B26" s="31"/>
      <c r="C26" s="31"/>
      <c r="D26" s="31"/>
      <c r="E26" s="24" t="s">
        <v>30</v>
      </c>
      <c r="F26" s="49"/>
      <c r="G26" s="49"/>
      <c r="H26" s="41" t="s">
        <v>31</v>
      </c>
      <c r="I26" s="49"/>
      <c r="J26" s="49"/>
    </row>
    <row r="27" spans="1:10" s="352" customFormat="1" ht="14.1" customHeight="1" x14ac:dyDescent="0.3">
      <c r="A27" s="31"/>
      <c r="B27" s="31"/>
      <c r="C27" s="31"/>
      <c r="D27" s="31"/>
      <c r="E27" s="421"/>
      <c r="F27" s="49"/>
      <c r="G27" s="49"/>
      <c r="H27" s="49"/>
      <c r="I27" s="49"/>
      <c r="J27" s="49"/>
    </row>
    <row r="28" spans="1:10" s="352" customFormat="1" ht="14.1" customHeight="1" x14ac:dyDescent="0.3">
      <c r="A28" s="31"/>
      <c r="B28" s="386"/>
      <c r="C28" s="386" t="s">
        <v>33</v>
      </c>
      <c r="D28" s="386"/>
      <c r="E28" s="386"/>
      <c r="F28" s="386" t="s">
        <v>32</v>
      </c>
      <c r="G28" s="386"/>
      <c r="H28" s="387"/>
      <c r="I28" s="386" t="s">
        <v>33</v>
      </c>
      <c r="J28" s="387"/>
    </row>
    <row r="29" spans="1:10" s="352" customFormat="1" ht="14.1" customHeight="1" x14ac:dyDescent="0.3">
      <c r="A29" s="31"/>
      <c r="B29" s="31"/>
      <c r="C29" s="228" t="s">
        <v>29</v>
      </c>
      <c r="D29" s="31"/>
      <c r="E29" s="421"/>
      <c r="F29" s="228" t="s">
        <v>281</v>
      </c>
      <c r="G29" s="31"/>
      <c r="H29" s="49"/>
      <c r="I29" s="228" t="s">
        <v>342</v>
      </c>
      <c r="J29" s="49"/>
    </row>
    <row r="30" spans="1:10" s="352" customFormat="1" ht="12.9" customHeight="1" x14ac:dyDescent="0.3">
      <c r="D30" s="352" t="s">
        <v>58</v>
      </c>
      <c r="E30" s="561" t="s">
        <v>281</v>
      </c>
      <c r="F30" s="561"/>
      <c r="G30" s="561"/>
      <c r="H30" s="562" t="s">
        <v>342</v>
      </c>
      <c r="I30" s="562"/>
      <c r="J30" s="562"/>
    </row>
    <row r="31" spans="1:10" s="352" customFormat="1" x14ac:dyDescent="0.3"/>
  </sheetData>
  <mergeCells count="11">
    <mergeCell ref="H30:J30"/>
    <mergeCell ref="G6:I6"/>
    <mergeCell ref="E7:E8"/>
    <mergeCell ref="E30:G30"/>
    <mergeCell ref="J6:J7"/>
    <mergeCell ref="A7:D8"/>
    <mergeCell ref="G7:G8"/>
    <mergeCell ref="H7:H8"/>
    <mergeCell ref="I7:I8"/>
    <mergeCell ref="A3:J3"/>
    <mergeCell ref="A4:J4"/>
  </mergeCells>
  <pageMargins left="2.23" right="0.39370078740157483" top="1.0236220472440944" bottom="0.74803149606299213" header="0.31496062992125984" footer="0.31496062992125984"/>
  <pageSetup paperSize="5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28"/>
  <sheetViews>
    <sheetView workbookViewId="0">
      <selection activeCell="N19" sqref="N19"/>
    </sheetView>
  </sheetViews>
  <sheetFormatPr defaultRowHeight="14.4" x14ac:dyDescent="0.3"/>
  <cols>
    <col min="1" max="2" width="2" customWidth="1"/>
    <col min="3" max="3" width="2.44140625" customWidth="1"/>
    <col min="4" max="4" width="34.44140625" customWidth="1"/>
    <col min="5" max="5" width="16.88671875" customWidth="1"/>
    <col min="6" max="6" width="16.44140625" customWidth="1"/>
    <col min="7" max="7" width="16.88671875" customWidth="1"/>
    <col min="8" max="8" width="18.44140625" customWidth="1"/>
    <col min="9" max="9" width="17" customWidth="1"/>
    <col min="10" max="10" width="18.109375" customWidth="1"/>
  </cols>
  <sheetData>
    <row r="1" spans="1:10" x14ac:dyDescent="0.3">
      <c r="J1" s="10"/>
    </row>
    <row r="2" spans="1:10" x14ac:dyDescent="0.3">
      <c r="A2" s="544"/>
      <c r="B2" s="544"/>
      <c r="C2" s="544"/>
      <c r="D2" s="544"/>
      <c r="E2" s="544"/>
      <c r="F2" s="544"/>
      <c r="G2" s="544"/>
      <c r="H2" s="544"/>
      <c r="I2" s="544"/>
      <c r="J2" s="544"/>
    </row>
    <row r="3" spans="1:10" s="31" customFormat="1" ht="14.1" customHeight="1" x14ac:dyDescent="0.3">
      <c r="B3" s="31" t="s">
        <v>0</v>
      </c>
      <c r="E3" s="421"/>
      <c r="F3" s="49"/>
      <c r="G3" s="49"/>
      <c r="H3" s="49"/>
      <c r="I3" s="49"/>
      <c r="J3" s="517" t="s">
        <v>27</v>
      </c>
    </row>
    <row r="4" spans="1:10" s="31" customFormat="1" ht="14.1" customHeight="1" x14ac:dyDescent="0.3">
      <c r="A4" s="558" t="s">
        <v>471</v>
      </c>
      <c r="B4" s="558"/>
      <c r="C4" s="558"/>
      <c r="D4" s="558"/>
      <c r="E4" s="558"/>
      <c r="F4" s="558"/>
      <c r="G4" s="558"/>
      <c r="H4" s="558"/>
      <c r="I4" s="558"/>
      <c r="J4" s="558"/>
    </row>
    <row r="5" spans="1:10" s="31" customFormat="1" ht="14.1" customHeight="1" x14ac:dyDescent="0.3">
      <c r="A5" s="544" t="s">
        <v>472</v>
      </c>
      <c r="B5" s="544"/>
      <c r="C5" s="544"/>
      <c r="D5" s="544"/>
      <c r="E5" s="544"/>
      <c r="F5" s="544"/>
      <c r="G5" s="544"/>
      <c r="H5" s="544"/>
      <c r="I5" s="544"/>
      <c r="J5" s="544"/>
    </row>
    <row r="6" spans="1:10" ht="21.6" customHeight="1" thickBot="1" x14ac:dyDescent="0.35">
      <c r="A6" s="399" t="s">
        <v>463</v>
      </c>
    </row>
    <row r="7" spans="1:10" ht="15" thickBot="1" x14ac:dyDescent="0.35">
      <c r="A7" s="25"/>
      <c r="B7" s="404"/>
      <c r="C7" s="404"/>
      <c r="D7" s="404"/>
      <c r="E7" s="27"/>
      <c r="F7" s="402"/>
      <c r="G7" s="545" t="s">
        <v>20</v>
      </c>
      <c r="H7" s="545"/>
      <c r="I7" s="545"/>
      <c r="J7" s="518" t="s">
        <v>25</v>
      </c>
    </row>
    <row r="8" spans="1:10" x14ac:dyDescent="0.3">
      <c r="A8" s="549" t="s">
        <v>1</v>
      </c>
      <c r="B8" s="550"/>
      <c r="C8" s="550"/>
      <c r="D8" s="546"/>
      <c r="E8" s="588" t="s">
        <v>17</v>
      </c>
      <c r="F8" s="403" t="s">
        <v>18</v>
      </c>
      <c r="G8" s="547" t="s">
        <v>19</v>
      </c>
      <c r="H8" s="547" t="s">
        <v>24</v>
      </c>
      <c r="I8" s="547" t="s">
        <v>23</v>
      </c>
      <c r="J8" s="519"/>
    </row>
    <row r="9" spans="1:10" ht="15" thickBot="1" x14ac:dyDescent="0.35">
      <c r="A9" s="591"/>
      <c r="B9" s="592"/>
      <c r="C9" s="592"/>
      <c r="D9" s="593"/>
      <c r="E9" s="589"/>
      <c r="F9" s="301" t="s">
        <v>19</v>
      </c>
      <c r="G9" s="590"/>
      <c r="H9" s="590"/>
      <c r="I9" s="590"/>
      <c r="J9" s="301" t="s">
        <v>26</v>
      </c>
    </row>
    <row r="10" spans="1:10" x14ac:dyDescent="0.3">
      <c r="A10" s="405"/>
      <c r="B10" s="406"/>
      <c r="C10" s="406"/>
      <c r="D10" s="407"/>
      <c r="E10" s="303"/>
      <c r="F10" s="303"/>
      <c r="G10" s="303"/>
      <c r="H10" s="303"/>
      <c r="I10" s="303"/>
      <c r="J10" s="303"/>
    </row>
    <row r="11" spans="1:10" ht="9.6" customHeight="1" x14ac:dyDescent="0.3">
      <c r="A11" s="5"/>
      <c r="B11" s="6"/>
      <c r="C11" s="13"/>
      <c r="D11" s="6"/>
      <c r="E11" s="9"/>
      <c r="F11" s="17"/>
      <c r="G11" s="9"/>
      <c r="H11" s="9"/>
      <c r="I11" s="9"/>
      <c r="J11" s="9"/>
    </row>
    <row r="12" spans="1:10" x14ac:dyDescent="0.3">
      <c r="A12" s="11" t="s">
        <v>7</v>
      </c>
      <c r="B12" s="13"/>
      <c r="C12" s="6"/>
      <c r="D12" s="7"/>
      <c r="E12" s="9"/>
      <c r="F12" s="14"/>
      <c r="G12" s="447"/>
      <c r="H12" s="447"/>
      <c r="I12" s="447"/>
      <c r="J12" s="447"/>
    </row>
    <row r="13" spans="1:10" x14ac:dyDescent="0.3">
      <c r="A13" s="5"/>
      <c r="B13" s="6"/>
      <c r="C13" s="79" t="s">
        <v>8</v>
      </c>
      <c r="D13" s="33"/>
      <c r="E13" s="53" t="s">
        <v>84</v>
      </c>
      <c r="F13" s="14">
        <v>0</v>
      </c>
      <c r="G13" s="14">
        <v>0</v>
      </c>
      <c r="H13" s="14">
        <v>15000</v>
      </c>
      <c r="I13" s="14">
        <f t="shared" ref="I13:I18" si="0">SUM(G13:H13)</f>
        <v>15000</v>
      </c>
      <c r="J13" s="14">
        <v>15000</v>
      </c>
    </row>
    <row r="14" spans="1:10" x14ac:dyDescent="0.3">
      <c r="A14" s="5"/>
      <c r="B14" s="6"/>
      <c r="C14" s="79" t="s">
        <v>9</v>
      </c>
      <c r="D14" s="33"/>
      <c r="E14" s="53" t="s">
        <v>85</v>
      </c>
      <c r="F14" s="14">
        <v>0</v>
      </c>
      <c r="G14" s="14">
        <v>0</v>
      </c>
      <c r="H14" s="14">
        <v>15000</v>
      </c>
      <c r="I14" s="14">
        <f t="shared" si="0"/>
        <v>15000</v>
      </c>
      <c r="J14" s="14">
        <v>15000</v>
      </c>
    </row>
    <row r="15" spans="1:10" x14ac:dyDescent="0.3">
      <c r="A15" s="5"/>
      <c r="B15" s="6"/>
      <c r="C15" s="79" t="s">
        <v>10</v>
      </c>
      <c r="D15" s="33"/>
      <c r="E15" s="53" t="s">
        <v>86</v>
      </c>
      <c r="F15" s="14">
        <v>0</v>
      </c>
      <c r="G15" s="14">
        <v>0</v>
      </c>
      <c r="H15" s="14">
        <v>5000</v>
      </c>
      <c r="I15" s="14">
        <f t="shared" si="0"/>
        <v>5000</v>
      </c>
      <c r="J15" s="14">
        <v>5000</v>
      </c>
    </row>
    <row r="16" spans="1:10" x14ac:dyDescent="0.3">
      <c r="A16" s="5"/>
      <c r="B16" s="6"/>
      <c r="C16" s="143" t="s">
        <v>462</v>
      </c>
      <c r="D16" s="33"/>
      <c r="E16" s="53"/>
      <c r="F16" s="14">
        <v>0</v>
      </c>
      <c r="G16" s="14">
        <v>0</v>
      </c>
      <c r="H16" s="14">
        <v>50000</v>
      </c>
      <c r="I16" s="14">
        <f t="shared" si="0"/>
        <v>50000</v>
      </c>
      <c r="J16" s="14">
        <v>50000</v>
      </c>
    </row>
    <row r="17" spans="1:10" x14ac:dyDescent="0.3">
      <c r="A17" s="5"/>
      <c r="B17" s="6"/>
      <c r="C17" s="79" t="s">
        <v>383</v>
      </c>
      <c r="D17" s="79"/>
      <c r="E17" s="53" t="s">
        <v>89</v>
      </c>
      <c r="F17" s="14">
        <v>0</v>
      </c>
      <c r="G17" s="14">
        <v>0</v>
      </c>
      <c r="H17" s="14">
        <v>36000</v>
      </c>
      <c r="I17" s="14">
        <f t="shared" si="0"/>
        <v>36000</v>
      </c>
      <c r="J17" s="14">
        <v>36000</v>
      </c>
    </row>
    <row r="18" spans="1:10" x14ac:dyDescent="0.3">
      <c r="A18" s="5"/>
      <c r="B18" s="6"/>
      <c r="C18" s="37" t="s">
        <v>93</v>
      </c>
      <c r="D18" s="37"/>
      <c r="E18" s="156"/>
      <c r="F18" s="17">
        <f>SUM(F13:F17)</f>
        <v>0</v>
      </c>
      <c r="G18" s="17">
        <f>SUM(G13:G17)</f>
        <v>0</v>
      </c>
      <c r="H18" s="17">
        <f>SUM(H13:H17)</f>
        <v>121000</v>
      </c>
      <c r="I18" s="17">
        <f t="shared" si="0"/>
        <v>121000</v>
      </c>
      <c r="J18" s="17">
        <f>SUM(J13:J17)</f>
        <v>121000</v>
      </c>
    </row>
    <row r="19" spans="1:10" ht="13.2" customHeight="1" x14ac:dyDescent="0.3">
      <c r="A19" s="5"/>
      <c r="B19" s="6"/>
      <c r="C19" s="15"/>
      <c r="D19" s="7"/>
      <c r="E19" s="9"/>
      <c r="F19" s="9"/>
      <c r="G19" s="4"/>
      <c r="H19" s="4"/>
      <c r="I19" s="4"/>
      <c r="J19" s="4"/>
    </row>
    <row r="20" spans="1:10" ht="15" thickBot="1" x14ac:dyDescent="0.35">
      <c r="A20" s="8" t="s">
        <v>16</v>
      </c>
      <c r="B20" s="302"/>
      <c r="C20" s="2"/>
      <c r="D20" s="3"/>
      <c r="E20" s="4"/>
      <c r="F20" s="182">
        <f>F11+F18</f>
        <v>0</v>
      </c>
      <c r="G20" s="182">
        <f>SUM(G18:G19)</f>
        <v>0</v>
      </c>
      <c r="H20" s="182">
        <f>SUM(H18:H19)</f>
        <v>121000</v>
      </c>
      <c r="I20" s="182">
        <f>SUM(I18:I19)</f>
        <v>121000</v>
      </c>
      <c r="J20" s="182">
        <f>SUM(J18:J19)</f>
        <v>121000</v>
      </c>
    </row>
    <row r="21" spans="1:10" ht="15" thickTop="1" x14ac:dyDescent="0.3"/>
    <row r="22" spans="1:10" s="443" customFormat="1" x14ac:dyDescent="0.3"/>
    <row r="23" spans="1:10" s="352" customFormat="1" ht="14.1" customHeight="1" x14ac:dyDescent="0.3">
      <c r="A23" s="31" t="s">
        <v>28</v>
      </c>
      <c r="B23" s="31"/>
      <c r="C23" s="31"/>
      <c r="D23" s="31"/>
      <c r="E23" s="24" t="s">
        <v>30</v>
      </c>
      <c r="F23" s="49"/>
      <c r="G23" s="49"/>
      <c r="H23" s="41" t="s">
        <v>31</v>
      </c>
      <c r="I23" s="49"/>
      <c r="J23" s="49"/>
    </row>
    <row r="24" spans="1:10" s="352" customFormat="1" ht="14.1" customHeight="1" x14ac:dyDescent="0.3">
      <c r="A24" s="31"/>
      <c r="B24" s="31"/>
      <c r="C24" s="31"/>
      <c r="D24" s="31"/>
      <c r="E24" s="421"/>
      <c r="F24" s="49"/>
      <c r="G24" s="49"/>
      <c r="H24" s="49"/>
      <c r="I24" s="49"/>
      <c r="J24" s="49"/>
    </row>
    <row r="25" spans="1:10" s="352" customFormat="1" ht="14.1" customHeight="1" x14ac:dyDescent="0.3">
      <c r="A25" s="31"/>
      <c r="B25" s="386"/>
      <c r="C25" s="386" t="s">
        <v>33</v>
      </c>
      <c r="D25" s="386"/>
      <c r="E25" s="386"/>
      <c r="F25" s="386" t="s">
        <v>32</v>
      </c>
      <c r="G25" s="386"/>
      <c r="H25" s="387"/>
      <c r="I25" s="386" t="s">
        <v>33</v>
      </c>
      <c r="J25" s="387"/>
    </row>
    <row r="26" spans="1:10" s="352" customFormat="1" ht="14.1" customHeight="1" x14ac:dyDescent="0.3">
      <c r="A26" s="31"/>
      <c r="B26" s="31"/>
      <c r="C26" s="228" t="s">
        <v>29</v>
      </c>
      <c r="D26" s="31"/>
      <c r="E26" s="421"/>
      <c r="F26" s="228" t="s">
        <v>281</v>
      </c>
      <c r="G26" s="31"/>
      <c r="H26" s="49"/>
      <c r="I26" s="228" t="s">
        <v>342</v>
      </c>
      <c r="J26" s="49"/>
    </row>
    <row r="27" spans="1:10" s="352" customFormat="1" ht="12.9" customHeight="1" x14ac:dyDescent="0.3">
      <c r="D27" s="352" t="s">
        <v>58</v>
      </c>
      <c r="E27" s="561" t="s">
        <v>281</v>
      </c>
      <c r="F27" s="561"/>
      <c r="G27" s="561"/>
      <c r="H27" s="562" t="s">
        <v>342</v>
      </c>
      <c r="I27" s="562"/>
      <c r="J27" s="562"/>
    </row>
    <row r="28" spans="1:10" s="352" customFormat="1" x14ac:dyDescent="0.3"/>
  </sheetData>
  <mergeCells count="12">
    <mergeCell ref="E27:G27"/>
    <mergeCell ref="H27:J27"/>
    <mergeCell ref="A2:J2"/>
    <mergeCell ref="G7:I7"/>
    <mergeCell ref="J7:J8"/>
    <mergeCell ref="A8:D9"/>
    <mergeCell ref="E8:E9"/>
    <mergeCell ref="G8:G9"/>
    <mergeCell ref="H8:H9"/>
    <mergeCell ref="I8:I9"/>
    <mergeCell ref="A4:J4"/>
    <mergeCell ref="A5:J5"/>
  </mergeCells>
  <pageMargins left="2.2440944881889764" right="0.39370078740157483" top="1.0236220472440944" bottom="0.74803149606299213" header="0.31496062992125984" footer="0.31496062992125984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0"/>
  <dimension ref="A1:J101"/>
  <sheetViews>
    <sheetView topLeftCell="A33" workbookViewId="0">
      <selection activeCell="F38" sqref="F38"/>
    </sheetView>
  </sheetViews>
  <sheetFormatPr defaultColWidth="9.109375" defaultRowHeight="14.4" x14ac:dyDescent="0.3"/>
  <cols>
    <col min="1" max="1" width="3.5546875" style="40" customWidth="1"/>
    <col min="2" max="2" width="3.33203125" style="40" customWidth="1"/>
    <col min="3" max="3" width="3.6640625" style="40" customWidth="1"/>
    <col min="4" max="4" width="36.44140625" style="40" customWidth="1"/>
    <col min="5" max="5" width="15.88671875" style="71" customWidth="1"/>
    <col min="6" max="7" width="16.44140625" style="23" customWidth="1"/>
    <col min="8" max="9" width="16.88671875" style="23" customWidth="1"/>
    <col min="10" max="10" width="17.33203125" style="23" customWidth="1"/>
    <col min="11" max="16384" width="9.109375" style="40"/>
  </cols>
  <sheetData>
    <row r="1" spans="1:10" s="451" customFormat="1" x14ac:dyDescent="0.3">
      <c r="E1" s="474"/>
      <c r="F1" s="23"/>
      <c r="G1" s="23"/>
      <c r="H1" s="23"/>
      <c r="I1" s="23"/>
      <c r="J1" s="23"/>
    </row>
    <row r="2" spans="1:10" x14ac:dyDescent="0.3">
      <c r="E2" s="277"/>
    </row>
    <row r="3" spans="1:10" s="31" customFormat="1" ht="14.1" customHeight="1" x14ac:dyDescent="0.3">
      <c r="B3" s="31" t="s">
        <v>0</v>
      </c>
      <c r="E3" s="421"/>
      <c r="F3" s="49"/>
      <c r="G3" s="49"/>
      <c r="H3" s="49"/>
      <c r="I3" s="49"/>
      <c r="J3" s="49" t="s">
        <v>27</v>
      </c>
    </row>
    <row r="4" spans="1:10" s="31" customFormat="1" ht="14.1" customHeight="1" x14ac:dyDescent="0.3">
      <c r="A4" s="558" t="s">
        <v>471</v>
      </c>
      <c r="B4" s="558"/>
      <c r="C4" s="558"/>
      <c r="D4" s="558"/>
      <c r="E4" s="558"/>
      <c r="F4" s="558"/>
      <c r="G4" s="558"/>
      <c r="H4" s="558"/>
      <c r="I4" s="558"/>
      <c r="J4" s="558"/>
    </row>
    <row r="5" spans="1:10" s="31" customFormat="1" ht="14.1" customHeight="1" x14ac:dyDescent="0.3">
      <c r="A5" s="544" t="s">
        <v>472</v>
      </c>
      <c r="B5" s="544"/>
      <c r="C5" s="544"/>
      <c r="D5" s="544"/>
      <c r="E5" s="544"/>
      <c r="F5" s="544"/>
      <c r="G5" s="544"/>
      <c r="H5" s="544"/>
      <c r="I5" s="544"/>
      <c r="J5" s="544"/>
    </row>
    <row r="6" spans="1:10" ht="14.1" customHeight="1" x14ac:dyDescent="0.3">
      <c r="A6" s="544"/>
      <c r="B6" s="544"/>
      <c r="C6" s="544"/>
      <c r="D6" s="544"/>
      <c r="E6" s="544"/>
      <c r="F6" s="544"/>
      <c r="G6" s="544"/>
      <c r="H6" s="544"/>
      <c r="I6" s="544"/>
      <c r="J6" s="544"/>
    </row>
    <row r="7" spans="1:10" ht="14.1" customHeight="1" x14ac:dyDescent="0.3">
      <c r="A7" s="576"/>
      <c r="B7" s="576"/>
      <c r="C7" s="576"/>
      <c r="D7" s="576"/>
      <c r="E7" s="576"/>
      <c r="F7" s="576"/>
      <c r="G7" s="576"/>
      <c r="H7" s="576"/>
      <c r="I7" s="576"/>
      <c r="J7" s="576"/>
    </row>
    <row r="8" spans="1:10" ht="14.1" customHeight="1" thickBot="1" x14ac:dyDescent="0.35">
      <c r="A8" s="575" t="s">
        <v>67</v>
      </c>
      <c r="B8" s="575"/>
      <c r="C8" s="575"/>
      <c r="D8" s="575"/>
      <c r="J8" s="216" t="s">
        <v>247</v>
      </c>
    </row>
    <row r="9" spans="1:10" ht="14.1" customHeight="1" thickBot="1" x14ac:dyDescent="0.35">
      <c r="A9" s="25"/>
      <c r="B9" s="420"/>
      <c r="C9" s="420"/>
      <c r="D9" s="420"/>
      <c r="E9" s="27"/>
      <c r="F9" s="415"/>
      <c r="G9" s="545" t="s">
        <v>20</v>
      </c>
      <c r="H9" s="545"/>
      <c r="I9" s="545"/>
      <c r="J9" s="518" t="s">
        <v>25</v>
      </c>
    </row>
    <row r="10" spans="1:10" ht="14.1" customHeight="1" x14ac:dyDescent="0.3">
      <c r="A10" s="549" t="s">
        <v>1</v>
      </c>
      <c r="B10" s="550"/>
      <c r="C10" s="550"/>
      <c r="D10" s="546"/>
      <c r="E10" s="546" t="s">
        <v>17</v>
      </c>
      <c r="F10" s="416" t="s">
        <v>18</v>
      </c>
      <c r="G10" s="430" t="s">
        <v>489</v>
      </c>
      <c r="H10" s="430" t="s">
        <v>22</v>
      </c>
      <c r="I10" s="547" t="s">
        <v>23</v>
      </c>
      <c r="J10" s="519"/>
    </row>
    <row r="11" spans="1:10" ht="14.1" customHeight="1" x14ac:dyDescent="0.3">
      <c r="A11" s="549"/>
      <c r="B11" s="550"/>
      <c r="C11" s="550"/>
      <c r="D11" s="546"/>
      <c r="E11" s="546"/>
      <c r="F11" s="416" t="s">
        <v>19</v>
      </c>
      <c r="G11" s="431" t="s">
        <v>19</v>
      </c>
      <c r="H11" s="431" t="s">
        <v>24</v>
      </c>
      <c r="I11" s="548"/>
      <c r="J11" s="416" t="s">
        <v>26</v>
      </c>
    </row>
    <row r="12" spans="1:10" ht="14.1" customHeight="1" thickBot="1" x14ac:dyDescent="0.35">
      <c r="A12" s="551" t="s">
        <v>491</v>
      </c>
      <c r="B12" s="552"/>
      <c r="C12" s="552"/>
      <c r="D12" s="553"/>
      <c r="E12" s="432" t="s">
        <v>492</v>
      </c>
      <c r="F12" s="432" t="s">
        <v>493</v>
      </c>
      <c r="G12" s="432" t="s">
        <v>494</v>
      </c>
      <c r="H12" s="432" t="s">
        <v>495</v>
      </c>
      <c r="I12" s="432" t="s">
        <v>496</v>
      </c>
      <c r="J12" s="432" t="s">
        <v>497</v>
      </c>
    </row>
    <row r="13" spans="1:10" ht="14.1" customHeight="1" x14ac:dyDescent="0.3">
      <c r="A13" s="554" t="s">
        <v>66</v>
      </c>
      <c r="B13" s="521"/>
      <c r="C13" s="521"/>
      <c r="D13" s="522"/>
      <c r="E13" s="300"/>
      <c r="F13" s="14"/>
      <c r="G13" s="14"/>
      <c r="H13" s="14"/>
      <c r="I13" s="14"/>
      <c r="J13" s="14"/>
    </row>
    <row r="14" spans="1:10" ht="14.1" customHeight="1" x14ac:dyDescent="0.3">
      <c r="A14" s="32"/>
      <c r="B14" s="524" t="s">
        <v>2</v>
      </c>
      <c r="C14" s="524"/>
      <c r="D14" s="525"/>
      <c r="E14" s="53" t="s">
        <v>167</v>
      </c>
      <c r="F14" s="14"/>
      <c r="G14" s="14"/>
      <c r="H14" s="14"/>
      <c r="I14" s="14"/>
      <c r="J14" s="14"/>
    </row>
    <row r="15" spans="1:10" ht="14.1" customHeight="1" x14ac:dyDescent="0.3">
      <c r="A15" s="32"/>
      <c r="B15" s="33"/>
      <c r="C15" s="524" t="s">
        <v>3</v>
      </c>
      <c r="D15" s="525"/>
      <c r="E15" s="97" t="s">
        <v>82</v>
      </c>
      <c r="F15" s="22">
        <v>6216546</v>
      </c>
      <c r="G15" s="22">
        <v>3659604</v>
      </c>
      <c r="H15" s="22">
        <v>4319208</v>
      </c>
      <c r="I15" s="22">
        <f t="shared" ref="I15:I30" si="0">SUM(G15:H15)</f>
        <v>7978812</v>
      </c>
      <c r="J15" s="22">
        <v>9862596</v>
      </c>
    </row>
    <row r="16" spans="1:10" ht="14.1" customHeight="1" x14ac:dyDescent="0.3">
      <c r="A16" s="32"/>
      <c r="B16" s="524" t="s">
        <v>4</v>
      </c>
      <c r="C16" s="524"/>
      <c r="D16" s="525"/>
      <c r="E16" s="53" t="s">
        <v>168</v>
      </c>
      <c r="F16" s="393">
        <f>SUM(F18:F25)</f>
        <v>2692843.3200000003</v>
      </c>
      <c r="G16" s="393">
        <f>SUM(G18:G25)</f>
        <v>1443927</v>
      </c>
      <c r="H16" s="393">
        <f>SUM(H18:H25)</f>
        <v>1548875</v>
      </c>
      <c r="I16" s="393">
        <f t="shared" si="0"/>
        <v>2992802</v>
      </c>
      <c r="J16" s="393">
        <f>SUM(J18:J25)</f>
        <v>3468726</v>
      </c>
    </row>
    <row r="17" spans="1:10" ht="14.1" customHeight="1" x14ac:dyDescent="0.3">
      <c r="A17" s="32"/>
      <c r="B17" s="31"/>
      <c r="C17" s="524" t="s">
        <v>5</v>
      </c>
      <c r="D17" s="525"/>
      <c r="E17" s="97" t="s">
        <v>83</v>
      </c>
      <c r="F17" s="22">
        <v>348000</v>
      </c>
      <c r="G17" s="22">
        <v>180000</v>
      </c>
      <c r="H17" s="22">
        <v>204000</v>
      </c>
      <c r="I17" s="22">
        <f t="shared" si="0"/>
        <v>384000</v>
      </c>
      <c r="J17" s="22">
        <v>408000</v>
      </c>
    </row>
    <row r="18" spans="1:10" ht="14.1" customHeight="1" x14ac:dyDescent="0.3">
      <c r="A18" s="32"/>
      <c r="B18" s="31"/>
      <c r="C18" s="237" t="s">
        <v>137</v>
      </c>
      <c r="D18" s="236"/>
      <c r="E18" s="238" t="s">
        <v>152</v>
      </c>
      <c r="F18" s="22">
        <v>684000</v>
      </c>
      <c r="G18" s="22">
        <v>342000</v>
      </c>
      <c r="H18" s="22">
        <v>409500</v>
      </c>
      <c r="I18" s="22">
        <f t="shared" si="0"/>
        <v>751500</v>
      </c>
      <c r="J18" s="22">
        <v>819000</v>
      </c>
    </row>
    <row r="19" spans="1:10" ht="14.1" customHeight="1" x14ac:dyDescent="0.3">
      <c r="A19" s="32"/>
      <c r="B19" s="31"/>
      <c r="C19" s="237" t="s">
        <v>138</v>
      </c>
      <c r="D19" s="236"/>
      <c r="E19" s="238" t="s">
        <v>153</v>
      </c>
      <c r="F19" s="22">
        <v>684000</v>
      </c>
      <c r="G19" s="22">
        <v>342000</v>
      </c>
      <c r="H19" s="22">
        <v>409500</v>
      </c>
      <c r="I19" s="22">
        <f t="shared" si="0"/>
        <v>751500</v>
      </c>
      <c r="J19" s="22">
        <v>819000</v>
      </c>
    </row>
    <row r="20" spans="1:10" ht="14.1" customHeight="1" x14ac:dyDescent="0.3">
      <c r="A20" s="32"/>
      <c r="B20" s="31"/>
      <c r="C20" s="237" t="s">
        <v>139</v>
      </c>
      <c r="D20" s="236"/>
      <c r="E20" s="238" t="s">
        <v>154</v>
      </c>
      <c r="F20" s="22">
        <v>70000</v>
      </c>
      <c r="G20" s="22">
        <v>75000</v>
      </c>
      <c r="H20" s="22">
        <v>5000</v>
      </c>
      <c r="I20" s="22">
        <f t="shared" si="0"/>
        <v>80000</v>
      </c>
      <c r="J20" s="22">
        <v>102000</v>
      </c>
    </row>
    <row r="21" spans="1:10" ht="14.1" customHeight="1" x14ac:dyDescent="0.3">
      <c r="A21" s="32"/>
      <c r="B21" s="31"/>
      <c r="C21" s="237" t="s">
        <v>142</v>
      </c>
      <c r="D21" s="236"/>
      <c r="E21" s="238" t="s">
        <v>157</v>
      </c>
      <c r="F21" s="22">
        <v>0</v>
      </c>
      <c r="G21" s="22">
        <v>0</v>
      </c>
      <c r="H21" s="22">
        <v>0</v>
      </c>
      <c r="I21" s="22">
        <f t="shared" si="0"/>
        <v>0</v>
      </c>
      <c r="J21" s="22">
        <v>0</v>
      </c>
    </row>
    <row r="22" spans="1:10" ht="14.1" customHeight="1" x14ac:dyDescent="0.3">
      <c r="A22" s="32"/>
      <c r="B22" s="31"/>
      <c r="C22" s="237" t="s">
        <v>146</v>
      </c>
      <c r="D22" s="236"/>
      <c r="E22" s="238" t="s">
        <v>159</v>
      </c>
      <c r="F22" s="22">
        <v>112701.32</v>
      </c>
      <c r="G22" s="22">
        <v>0</v>
      </c>
      <c r="H22" s="22">
        <v>0</v>
      </c>
      <c r="I22" s="22">
        <f t="shared" si="0"/>
        <v>0</v>
      </c>
      <c r="J22" s="22">
        <v>0</v>
      </c>
    </row>
    <row r="23" spans="1:10" ht="14.1" customHeight="1" x14ac:dyDescent="0.3">
      <c r="A23" s="32"/>
      <c r="B23" s="31"/>
      <c r="C23" s="237" t="s">
        <v>145</v>
      </c>
      <c r="D23" s="236"/>
      <c r="E23" s="238" t="s">
        <v>161</v>
      </c>
      <c r="F23" s="22">
        <v>538765</v>
      </c>
      <c r="G23" s="22">
        <v>0</v>
      </c>
      <c r="H23" s="22">
        <v>664901</v>
      </c>
      <c r="I23" s="22">
        <f t="shared" si="0"/>
        <v>664901</v>
      </c>
      <c r="J23" s="22">
        <v>821863</v>
      </c>
    </row>
    <row r="24" spans="1:10" ht="14.1" customHeight="1" x14ac:dyDescent="0.3">
      <c r="A24" s="32"/>
      <c r="B24" s="31"/>
      <c r="C24" s="237" t="s">
        <v>258</v>
      </c>
      <c r="E24" s="238" t="s">
        <v>161</v>
      </c>
      <c r="F24" s="22">
        <v>528377</v>
      </c>
      <c r="G24" s="22">
        <v>609927</v>
      </c>
      <c r="H24" s="22">
        <v>54974</v>
      </c>
      <c r="I24" s="22">
        <f t="shared" si="0"/>
        <v>664901</v>
      </c>
      <c r="J24" s="22">
        <v>821863</v>
      </c>
    </row>
    <row r="25" spans="1:10" ht="14.1" customHeight="1" x14ac:dyDescent="0.3">
      <c r="A25" s="32"/>
      <c r="B25" s="31"/>
      <c r="C25" s="237" t="s">
        <v>147</v>
      </c>
      <c r="D25" s="236"/>
      <c r="E25" s="238" t="s">
        <v>162</v>
      </c>
      <c r="F25" s="22">
        <v>75000</v>
      </c>
      <c r="G25" s="22">
        <v>75000</v>
      </c>
      <c r="H25" s="22">
        <v>5000</v>
      </c>
      <c r="I25" s="22">
        <f t="shared" si="0"/>
        <v>80000</v>
      </c>
      <c r="J25" s="22">
        <v>85000</v>
      </c>
    </row>
    <row r="26" spans="1:10" ht="14.1" customHeight="1" x14ac:dyDescent="0.3">
      <c r="A26" s="32"/>
      <c r="B26" s="33" t="s">
        <v>64</v>
      </c>
      <c r="C26" s="33"/>
      <c r="D26" s="34"/>
      <c r="E26" s="53" t="s">
        <v>163</v>
      </c>
      <c r="F26" s="393">
        <f>SUM(F27:F31)</f>
        <v>1386785.98</v>
      </c>
      <c r="G26" s="393">
        <f t="shared" ref="G26" si="1">SUM(G27:G30)</f>
        <v>452915.37</v>
      </c>
      <c r="H26" s="393">
        <f>SUM(H27:H30)</f>
        <v>617098.63</v>
      </c>
      <c r="I26" s="393">
        <f t="shared" si="0"/>
        <v>1070014</v>
      </c>
      <c r="J26" s="393">
        <f>SUM(J27:J32)</f>
        <v>1396904</v>
      </c>
    </row>
    <row r="27" spans="1:10" ht="14.1" customHeight="1" x14ac:dyDescent="0.3">
      <c r="A27" s="32"/>
      <c r="B27" s="31"/>
      <c r="C27" s="86" t="s">
        <v>148</v>
      </c>
      <c r="D27" s="80"/>
      <c r="E27" s="53" t="s">
        <v>164</v>
      </c>
      <c r="F27" s="22">
        <v>740188.08</v>
      </c>
      <c r="G27" s="22">
        <v>399570.48</v>
      </c>
      <c r="H27" s="22">
        <v>557892.52</v>
      </c>
      <c r="I27" s="14">
        <f t="shared" si="0"/>
        <v>957463</v>
      </c>
      <c r="J27" s="14">
        <v>1183518</v>
      </c>
    </row>
    <row r="28" spans="1:10" ht="14.1" customHeight="1" x14ac:dyDescent="0.3">
      <c r="A28" s="32"/>
      <c r="B28" s="31"/>
      <c r="C28" s="86" t="s">
        <v>149</v>
      </c>
      <c r="D28" s="80"/>
      <c r="E28" s="53" t="s">
        <v>165</v>
      </c>
      <c r="F28" s="22">
        <v>33151</v>
      </c>
      <c r="G28" s="22">
        <v>9000</v>
      </c>
      <c r="H28" s="22">
        <v>10200</v>
      </c>
      <c r="I28" s="14">
        <f t="shared" si="0"/>
        <v>19200</v>
      </c>
      <c r="J28" s="14">
        <v>20400</v>
      </c>
    </row>
    <row r="29" spans="1:10" ht="14.1" customHeight="1" x14ac:dyDescent="0.3">
      <c r="A29" s="32"/>
      <c r="B29" s="31"/>
      <c r="C29" s="86" t="s">
        <v>150</v>
      </c>
      <c r="D29" s="80"/>
      <c r="E29" s="53" t="s">
        <v>169</v>
      </c>
      <c r="F29" s="22">
        <v>57912.5</v>
      </c>
      <c r="G29" s="22">
        <v>35572.65</v>
      </c>
      <c r="H29" s="22">
        <v>39032.35</v>
      </c>
      <c r="I29" s="14">
        <f t="shared" si="0"/>
        <v>74605</v>
      </c>
      <c r="J29" s="14">
        <v>87927</v>
      </c>
    </row>
    <row r="30" spans="1:10" ht="14.1" customHeight="1" x14ac:dyDescent="0.3">
      <c r="A30" s="32"/>
      <c r="B30" s="31"/>
      <c r="C30" s="86" t="s">
        <v>151</v>
      </c>
      <c r="D30" s="80"/>
      <c r="E30" s="53" t="s">
        <v>166</v>
      </c>
      <c r="F30" s="22">
        <v>16769.400000000001</v>
      </c>
      <c r="G30" s="22">
        <v>8772.24</v>
      </c>
      <c r="H30" s="22">
        <v>9973.76</v>
      </c>
      <c r="I30" s="14">
        <f t="shared" si="0"/>
        <v>18746</v>
      </c>
      <c r="J30" s="14">
        <v>20059</v>
      </c>
    </row>
    <row r="31" spans="1:10" ht="14.1" customHeight="1" x14ac:dyDescent="0.3">
      <c r="A31" s="32"/>
      <c r="B31" s="95" t="s">
        <v>6</v>
      </c>
      <c r="C31" s="94"/>
      <c r="E31" s="53" t="s">
        <v>170</v>
      </c>
      <c r="F31" s="14">
        <v>538765</v>
      </c>
      <c r="G31" s="14">
        <v>0</v>
      </c>
      <c r="H31" s="14">
        <v>0</v>
      </c>
      <c r="I31" s="14">
        <v>0</v>
      </c>
      <c r="J31" s="14">
        <v>0</v>
      </c>
    </row>
    <row r="32" spans="1:10" ht="14.1" customHeight="1" x14ac:dyDescent="0.3">
      <c r="A32" s="32"/>
      <c r="B32" s="33"/>
      <c r="C32" s="175" t="s">
        <v>6</v>
      </c>
      <c r="D32" s="176"/>
      <c r="E32" s="53" t="s">
        <v>166</v>
      </c>
      <c r="F32" s="392">
        <f>SUM(F33:F34)</f>
        <v>213740.7</v>
      </c>
      <c r="G32" s="392">
        <f t="shared" ref="G32:J32" si="2">SUM(G33:G34)</f>
        <v>0</v>
      </c>
      <c r="H32" s="392">
        <f t="shared" si="2"/>
        <v>80000</v>
      </c>
      <c r="I32" s="392">
        <f t="shared" si="2"/>
        <v>80000</v>
      </c>
      <c r="J32" s="392">
        <f t="shared" si="2"/>
        <v>85000</v>
      </c>
    </row>
    <row r="33" spans="1:10" ht="14.1" customHeight="1" x14ac:dyDescent="0.3">
      <c r="A33" s="32"/>
      <c r="B33" s="33"/>
      <c r="D33" s="33" t="s">
        <v>259</v>
      </c>
      <c r="E33" s="239"/>
      <c r="F33" s="22">
        <v>75000</v>
      </c>
      <c r="G33" s="22">
        <v>0</v>
      </c>
      <c r="H33" s="22">
        <v>80000</v>
      </c>
      <c r="I33" s="22">
        <f>SUM(H33)</f>
        <v>80000</v>
      </c>
      <c r="J33" s="22">
        <v>85000</v>
      </c>
    </row>
    <row r="34" spans="1:10" ht="14.1" customHeight="1" x14ac:dyDescent="0.3">
      <c r="A34" s="32"/>
      <c r="B34" s="33"/>
      <c r="D34" s="79" t="s">
        <v>347</v>
      </c>
      <c r="E34" s="239"/>
      <c r="F34" s="22">
        <v>138740.70000000001</v>
      </c>
      <c r="G34" s="22">
        <v>0</v>
      </c>
      <c r="H34" s="22">
        <v>0</v>
      </c>
      <c r="I34" s="22">
        <f>SUM(G34:H34)</f>
        <v>0</v>
      </c>
      <c r="J34" s="22">
        <v>0</v>
      </c>
    </row>
    <row r="35" spans="1:10" ht="14.1" customHeight="1" x14ac:dyDescent="0.3">
      <c r="A35" s="194"/>
      <c r="B35" s="535" t="s">
        <v>92</v>
      </c>
      <c r="C35" s="535"/>
      <c r="D35" s="536"/>
      <c r="E35" s="30"/>
      <c r="F35" s="195">
        <f>SUM(F15,F16,F17,F26,F32)</f>
        <v>10857916</v>
      </c>
      <c r="G35" s="195">
        <f>SUM(G15,G16,G17,G26,G33)</f>
        <v>5736446.3700000001</v>
      </c>
      <c r="H35" s="195">
        <f>SUM(H15,H16,H17,H26,H32)</f>
        <v>6769181.6299999999</v>
      </c>
      <c r="I35" s="195">
        <f>SUM(I15,I16,I17,I26,I32)</f>
        <v>12505628</v>
      </c>
      <c r="J35" s="195">
        <f>SUM(J15,J17,J18,J19,J20,J23,J24,J25,J27,J28,J29,J30,J33)</f>
        <v>15136226</v>
      </c>
    </row>
    <row r="36" spans="1:10" s="20" customFormat="1" ht="14.1" customHeight="1" x14ac:dyDescent="0.3">
      <c r="A36" s="33"/>
      <c r="B36" s="177"/>
      <c r="C36" s="177"/>
      <c r="D36" s="177"/>
      <c r="E36" s="179"/>
      <c r="F36" s="59"/>
      <c r="G36" s="59"/>
      <c r="H36" s="59"/>
      <c r="I36" s="59"/>
      <c r="J36" s="59"/>
    </row>
    <row r="37" spans="1:10" s="20" customFormat="1" ht="14.1" customHeight="1" x14ac:dyDescent="0.3">
      <c r="A37" s="33"/>
      <c r="B37" s="177"/>
      <c r="C37" s="177"/>
      <c r="D37" s="177"/>
      <c r="E37" s="179"/>
      <c r="F37" s="59"/>
      <c r="G37" s="59"/>
      <c r="H37" s="59"/>
      <c r="I37" s="59"/>
    </row>
    <row r="38" spans="1:10" s="20" customFormat="1" ht="14.1" customHeight="1" x14ac:dyDescent="0.3">
      <c r="A38" s="33"/>
      <c r="B38" s="473"/>
      <c r="C38" s="473"/>
      <c r="D38" s="473"/>
      <c r="E38" s="472"/>
      <c r="F38" s="59" t="s">
        <v>56</v>
      </c>
      <c r="G38" s="59"/>
      <c r="H38" s="59"/>
      <c r="I38" s="59"/>
    </row>
    <row r="39" spans="1:10" s="20" customFormat="1" ht="14.1" customHeight="1" x14ac:dyDescent="0.3">
      <c r="A39" s="33"/>
      <c r="B39" s="473"/>
      <c r="C39" s="473"/>
      <c r="D39" s="473"/>
      <c r="E39" s="472"/>
      <c r="F39" s="59"/>
      <c r="G39" s="59"/>
      <c r="H39" s="59"/>
      <c r="I39" s="59"/>
    </row>
    <row r="40" spans="1:10" s="20" customFormat="1" ht="14.1" customHeight="1" x14ac:dyDescent="0.3">
      <c r="A40" s="33"/>
      <c r="B40" s="473"/>
      <c r="C40" s="473"/>
      <c r="D40" s="473"/>
      <c r="E40" s="472"/>
      <c r="F40" s="59"/>
      <c r="G40" s="59"/>
      <c r="H40" s="59"/>
      <c r="I40" s="59"/>
    </row>
    <row r="41" spans="1:10" s="20" customFormat="1" ht="14.1" customHeight="1" x14ac:dyDescent="0.3">
      <c r="A41" s="33"/>
      <c r="B41" s="274"/>
      <c r="C41" s="274"/>
      <c r="D41" s="274"/>
      <c r="E41" s="281"/>
      <c r="F41" s="59"/>
      <c r="G41" s="59"/>
      <c r="H41" s="59"/>
      <c r="I41" s="59"/>
      <c r="J41" s="59"/>
    </row>
    <row r="42" spans="1:10" s="20" customFormat="1" ht="3.6" customHeight="1" x14ac:dyDescent="0.3">
      <c r="A42" s="33"/>
      <c r="B42" s="274"/>
      <c r="C42" s="274"/>
      <c r="D42" s="274"/>
      <c r="E42" s="281"/>
      <c r="F42" s="59"/>
      <c r="G42" s="59"/>
      <c r="H42" s="59"/>
      <c r="I42" s="59"/>
      <c r="J42" s="59"/>
    </row>
    <row r="43" spans="1:10" s="20" customFormat="1" ht="13.05" customHeight="1" x14ac:dyDescent="0.3">
      <c r="A43" s="575"/>
      <c r="B43" s="575"/>
      <c r="C43" s="575"/>
      <c r="D43" s="575"/>
      <c r="E43" s="179"/>
      <c r="F43" s="59"/>
      <c r="G43" s="59"/>
      <c r="H43" s="59"/>
      <c r="I43" s="59"/>
      <c r="J43" s="216" t="s">
        <v>246</v>
      </c>
    </row>
    <row r="44" spans="1:10" ht="13.05" customHeight="1" x14ac:dyDescent="0.3">
      <c r="A44" s="42"/>
      <c r="B44" s="29"/>
      <c r="C44" s="29"/>
      <c r="D44" s="43"/>
      <c r="E44" s="286"/>
      <c r="F44" s="282"/>
      <c r="G44" s="566" t="s">
        <v>20</v>
      </c>
      <c r="H44" s="566"/>
      <c r="I44" s="566"/>
      <c r="J44" s="567" t="s">
        <v>25</v>
      </c>
    </row>
    <row r="45" spans="1:10" ht="13.05" customHeight="1" x14ac:dyDescent="0.3">
      <c r="A45" s="284"/>
      <c r="B45" s="281"/>
      <c r="C45" s="281"/>
      <c r="D45" s="285"/>
      <c r="E45" s="569" t="s">
        <v>17</v>
      </c>
      <c r="F45" s="283" t="s">
        <v>18</v>
      </c>
      <c r="G45" s="283" t="s">
        <v>21</v>
      </c>
      <c r="H45" s="283" t="s">
        <v>22</v>
      </c>
      <c r="I45" s="570" t="s">
        <v>23</v>
      </c>
      <c r="J45" s="568"/>
    </row>
    <row r="46" spans="1:10" ht="13.05" customHeight="1" x14ac:dyDescent="0.3">
      <c r="A46" s="572" t="s">
        <v>1</v>
      </c>
      <c r="B46" s="531"/>
      <c r="C46" s="531"/>
      <c r="D46" s="573"/>
      <c r="E46" s="569"/>
      <c r="F46" s="283" t="s">
        <v>19</v>
      </c>
      <c r="G46" s="283" t="s">
        <v>19</v>
      </c>
      <c r="H46" s="283" t="s">
        <v>24</v>
      </c>
      <c r="I46" s="571"/>
      <c r="J46" s="283" t="s">
        <v>26</v>
      </c>
    </row>
    <row r="47" spans="1:10" ht="13.05" customHeight="1" x14ac:dyDescent="0.3">
      <c r="A47" s="563">
        <v>1</v>
      </c>
      <c r="B47" s="564"/>
      <c r="C47" s="564"/>
      <c r="D47" s="565"/>
      <c r="E47" s="30">
        <v>2</v>
      </c>
      <c r="F47" s="93">
        <v>3</v>
      </c>
      <c r="G47" s="93">
        <v>4</v>
      </c>
      <c r="H47" s="93">
        <v>5</v>
      </c>
      <c r="I47" s="256">
        <v>6</v>
      </c>
      <c r="J47" s="93">
        <v>7</v>
      </c>
    </row>
    <row r="48" spans="1:10" ht="13.05" customHeight="1" x14ac:dyDescent="0.3">
      <c r="A48" s="196" t="s">
        <v>7</v>
      </c>
      <c r="B48" s="47"/>
      <c r="C48" s="47"/>
      <c r="D48" s="47"/>
      <c r="E48" s="180"/>
      <c r="F48" s="16"/>
      <c r="G48" s="16"/>
      <c r="H48" s="16"/>
      <c r="I48" s="16"/>
      <c r="J48" s="16"/>
    </row>
    <row r="49" spans="1:10" ht="13.05" customHeight="1" x14ac:dyDescent="0.3">
      <c r="A49" s="39"/>
      <c r="B49" s="523" t="s">
        <v>8</v>
      </c>
      <c r="C49" s="524"/>
      <c r="D49" s="525"/>
      <c r="E49" s="53" t="s">
        <v>129</v>
      </c>
      <c r="F49" s="14"/>
      <c r="G49" s="14"/>
      <c r="H49" s="14"/>
      <c r="I49" s="14"/>
      <c r="J49" s="14"/>
    </row>
    <row r="50" spans="1:10" ht="13.05" customHeight="1" x14ac:dyDescent="0.3">
      <c r="A50" s="39"/>
      <c r="B50" s="96"/>
      <c r="C50" s="523" t="s">
        <v>8</v>
      </c>
      <c r="D50" s="525"/>
      <c r="E50" s="53" t="s">
        <v>122</v>
      </c>
      <c r="F50" s="14">
        <v>159916.6</v>
      </c>
      <c r="G50" s="14">
        <v>106539</v>
      </c>
      <c r="H50" s="14">
        <v>493461</v>
      </c>
      <c r="I50" s="14">
        <f>SUM(G50:H50)</f>
        <v>600000</v>
      </c>
      <c r="J50" s="14">
        <v>400000</v>
      </c>
    </row>
    <row r="51" spans="1:10" ht="13.05" customHeight="1" x14ac:dyDescent="0.3">
      <c r="A51" s="39"/>
      <c r="B51" s="523" t="s">
        <v>9</v>
      </c>
      <c r="C51" s="524"/>
      <c r="D51" s="525"/>
      <c r="E51" s="53" t="s">
        <v>130</v>
      </c>
      <c r="F51" s="14"/>
      <c r="G51" s="14"/>
      <c r="H51" s="14"/>
      <c r="I51" s="14"/>
      <c r="J51" s="14"/>
    </row>
    <row r="52" spans="1:10" ht="13.05" customHeight="1" x14ac:dyDescent="0.3">
      <c r="A52" s="39"/>
      <c r="B52" s="70"/>
      <c r="C52" s="523" t="s">
        <v>52</v>
      </c>
      <c r="D52" s="525"/>
      <c r="E52" s="53" t="s">
        <v>123</v>
      </c>
      <c r="F52" s="14">
        <v>1563533.42</v>
      </c>
      <c r="G52" s="14">
        <v>1018964.07</v>
      </c>
      <c r="H52" s="14">
        <v>731035.93</v>
      </c>
      <c r="I52" s="14">
        <f>SUM(G52:H52)</f>
        <v>1750000</v>
      </c>
      <c r="J52" s="14">
        <v>1900000</v>
      </c>
    </row>
    <row r="53" spans="1:10" ht="13.05" customHeight="1" x14ac:dyDescent="0.3">
      <c r="A53" s="39"/>
      <c r="B53" s="523" t="s">
        <v>10</v>
      </c>
      <c r="C53" s="524"/>
      <c r="D53" s="525"/>
      <c r="E53" s="53" t="s">
        <v>131</v>
      </c>
      <c r="F53" s="14"/>
      <c r="G53" s="14"/>
      <c r="H53" s="14"/>
      <c r="I53" s="14"/>
      <c r="J53" s="14"/>
    </row>
    <row r="54" spans="1:10" ht="13.05" customHeight="1" x14ac:dyDescent="0.3">
      <c r="A54" s="39"/>
      <c r="B54" s="70"/>
      <c r="C54" s="523" t="s">
        <v>35</v>
      </c>
      <c r="D54" s="525"/>
      <c r="E54" s="53" t="s">
        <v>124</v>
      </c>
      <c r="F54" s="14">
        <v>46975.75</v>
      </c>
      <c r="G54" s="14">
        <v>8260.6</v>
      </c>
      <c r="H54" s="14">
        <v>41739.4</v>
      </c>
      <c r="I54" s="14">
        <f>SUM(G54:H54)</f>
        <v>50000</v>
      </c>
      <c r="J54" s="14">
        <v>50000</v>
      </c>
    </row>
    <row r="55" spans="1:10" ht="13.05" customHeight="1" x14ac:dyDescent="0.3">
      <c r="A55" s="39"/>
      <c r="B55" s="161"/>
      <c r="C55" s="161" t="s">
        <v>228</v>
      </c>
      <c r="D55" s="160"/>
      <c r="E55" s="239" t="s">
        <v>125</v>
      </c>
      <c r="F55" s="14">
        <v>220270</v>
      </c>
      <c r="G55" s="14">
        <v>98464</v>
      </c>
      <c r="H55" s="14">
        <v>151536</v>
      </c>
      <c r="I55" s="14">
        <f>SUM(G55:H55)</f>
        <v>250000</v>
      </c>
      <c r="J55" s="14">
        <v>250000</v>
      </c>
    </row>
    <row r="56" spans="1:10" ht="13.05" customHeight="1" x14ac:dyDescent="0.3">
      <c r="A56" s="39"/>
      <c r="B56" s="523" t="s">
        <v>77</v>
      </c>
      <c r="C56" s="524"/>
      <c r="D56" s="525"/>
      <c r="E56" s="53" t="s">
        <v>133</v>
      </c>
      <c r="F56" s="14"/>
      <c r="G56" s="14"/>
      <c r="H56" s="14"/>
      <c r="I56" s="14"/>
      <c r="J56" s="14"/>
    </row>
    <row r="57" spans="1:10" ht="13.05" customHeight="1" x14ac:dyDescent="0.3">
      <c r="A57" s="39"/>
      <c r="B57" s="70"/>
      <c r="C57" s="523" t="s">
        <v>104</v>
      </c>
      <c r="D57" s="525"/>
      <c r="E57" s="53" t="s">
        <v>127</v>
      </c>
      <c r="F57" s="14">
        <v>164875.17000000001</v>
      </c>
      <c r="G57" s="14">
        <v>33542.449999999997</v>
      </c>
      <c r="H57" s="14">
        <v>216457.55</v>
      </c>
      <c r="I57" s="14">
        <f>SUM(G57:H57)</f>
        <v>250000</v>
      </c>
      <c r="J57" s="14">
        <v>250000</v>
      </c>
    </row>
    <row r="58" spans="1:10" ht="13.05" customHeight="1" x14ac:dyDescent="0.3">
      <c r="A58" s="11"/>
      <c r="B58" s="540" t="s">
        <v>60</v>
      </c>
      <c r="C58" s="526"/>
      <c r="D58" s="525"/>
      <c r="E58" s="53" t="s">
        <v>171</v>
      </c>
      <c r="F58" s="14"/>
      <c r="G58" s="14"/>
      <c r="H58" s="14"/>
      <c r="I58" s="14"/>
      <c r="J58" s="14"/>
    </row>
    <row r="59" spans="1:10" ht="13.05" customHeight="1" x14ac:dyDescent="0.3">
      <c r="A59" s="11"/>
      <c r="B59" s="73"/>
      <c r="C59" s="540" t="s">
        <v>107</v>
      </c>
      <c r="D59" s="525"/>
      <c r="E59" s="53" t="s">
        <v>454</v>
      </c>
      <c r="F59" s="14">
        <v>628080</v>
      </c>
      <c r="G59" s="14">
        <v>356408.19</v>
      </c>
      <c r="H59" s="14">
        <v>493591.81</v>
      </c>
      <c r="I59" s="14">
        <f>SUM(G59:H59)</f>
        <v>850000</v>
      </c>
      <c r="J59" s="14">
        <v>900000</v>
      </c>
    </row>
    <row r="60" spans="1:10" ht="13.05" customHeight="1" x14ac:dyDescent="0.3">
      <c r="A60" s="11"/>
      <c r="B60" s="523" t="s">
        <v>13</v>
      </c>
      <c r="C60" s="523"/>
      <c r="D60" s="537"/>
      <c r="E60" s="53" t="s">
        <v>175</v>
      </c>
      <c r="F60" s="14"/>
      <c r="G60" s="14"/>
      <c r="H60" s="14"/>
      <c r="I60" s="14"/>
      <c r="J60" s="14"/>
    </row>
    <row r="61" spans="1:10" ht="13.05" customHeight="1" x14ac:dyDescent="0.3">
      <c r="A61" s="11"/>
      <c r="B61" s="70"/>
      <c r="C61" s="574" t="s">
        <v>108</v>
      </c>
      <c r="D61" s="557"/>
      <c r="E61" s="53" t="s">
        <v>176</v>
      </c>
      <c r="F61" s="14">
        <v>0</v>
      </c>
      <c r="G61" s="14">
        <v>4500</v>
      </c>
      <c r="H61" s="14">
        <v>5500</v>
      </c>
      <c r="I61" s="14">
        <f>SUM(G61:H61)</f>
        <v>10000</v>
      </c>
      <c r="J61" s="14">
        <v>10000</v>
      </c>
    </row>
    <row r="62" spans="1:10" ht="13.05" customHeight="1" x14ac:dyDescent="0.3">
      <c r="A62" s="11"/>
      <c r="B62" s="161"/>
      <c r="C62" s="243" t="s">
        <v>109</v>
      </c>
      <c r="D62" s="241"/>
      <c r="E62" s="53" t="s">
        <v>177</v>
      </c>
      <c r="F62" s="14">
        <v>90920</v>
      </c>
      <c r="G62" s="14">
        <v>91377</v>
      </c>
      <c r="H62" s="14">
        <v>8623</v>
      </c>
      <c r="I62" s="14">
        <f>SUM(G62:H62)</f>
        <v>100000</v>
      </c>
      <c r="J62" s="14">
        <v>100000</v>
      </c>
    </row>
    <row r="63" spans="1:10" ht="13.05" customHeight="1" x14ac:dyDescent="0.3">
      <c r="A63" s="11"/>
      <c r="B63" s="521" t="s">
        <v>93</v>
      </c>
      <c r="C63" s="521"/>
      <c r="D63" s="522"/>
      <c r="E63" s="51"/>
      <c r="F63" s="17">
        <f>SUM(F50:F62)</f>
        <v>2874570.94</v>
      </c>
      <c r="G63" s="17">
        <f>SUM(G50:G62)</f>
        <v>1718055.3099999998</v>
      </c>
      <c r="H63" s="17">
        <f>SUM(H50:H62)</f>
        <v>2141944.69</v>
      </c>
      <c r="I63" s="17">
        <f>SUM(I50:I62)</f>
        <v>3860000</v>
      </c>
      <c r="J63" s="17">
        <f>SUM(J50:J62)</f>
        <v>3860000</v>
      </c>
    </row>
    <row r="64" spans="1:10" ht="13.05" customHeight="1" x14ac:dyDescent="0.3">
      <c r="A64" s="11"/>
      <c r="B64" s="70"/>
      <c r="C64" s="70"/>
      <c r="D64" s="72"/>
      <c r="E64" s="51"/>
      <c r="F64" s="17"/>
      <c r="G64" s="17"/>
      <c r="H64" s="17"/>
      <c r="I64" s="17"/>
      <c r="J64" s="17"/>
    </row>
    <row r="65" spans="1:10" ht="13.05" customHeight="1" x14ac:dyDescent="0.3">
      <c r="A65" s="554" t="s">
        <v>15</v>
      </c>
      <c r="B65" s="521"/>
      <c r="C65" s="521"/>
      <c r="D65" s="522"/>
      <c r="E65" s="51"/>
      <c r="F65" s="17"/>
      <c r="G65" s="17"/>
      <c r="H65" s="17"/>
      <c r="I65" s="17"/>
      <c r="J65" s="17"/>
    </row>
    <row r="66" spans="1:10" ht="13.05" customHeight="1" x14ac:dyDescent="0.3">
      <c r="A66" s="39"/>
      <c r="B66" s="524" t="s">
        <v>90</v>
      </c>
      <c r="C66" s="524"/>
      <c r="D66" s="525"/>
      <c r="E66" s="53" t="s">
        <v>189</v>
      </c>
      <c r="F66" s="14"/>
      <c r="G66" s="14"/>
      <c r="H66" s="14"/>
      <c r="I66" s="14"/>
      <c r="J66" s="14"/>
    </row>
    <row r="67" spans="1:10" ht="13.05" customHeight="1" x14ac:dyDescent="0.3">
      <c r="A67" s="39"/>
      <c r="B67" s="411"/>
      <c r="C67" s="411" t="s">
        <v>502</v>
      </c>
      <c r="D67" s="411"/>
      <c r="E67" s="452" t="s">
        <v>327</v>
      </c>
      <c r="F67" s="14">
        <v>49500</v>
      </c>
      <c r="G67" s="14">
        <v>0</v>
      </c>
      <c r="H67" s="14">
        <v>0</v>
      </c>
      <c r="I67" s="14">
        <f t="shared" ref="I67:I78" si="3">SUM(G67:H67)</f>
        <v>0</v>
      </c>
      <c r="J67" s="14">
        <v>60000</v>
      </c>
    </row>
    <row r="68" spans="1:10" s="451" customFormat="1" ht="13.05" customHeight="1" x14ac:dyDescent="0.3">
      <c r="A68" s="39"/>
      <c r="B68" s="462"/>
      <c r="C68" s="462" t="s">
        <v>40</v>
      </c>
      <c r="D68" s="462"/>
      <c r="E68" s="452" t="s">
        <v>296</v>
      </c>
      <c r="F68" s="14">
        <v>0</v>
      </c>
      <c r="G68" s="14">
        <v>0</v>
      </c>
      <c r="H68" s="14">
        <v>0</v>
      </c>
      <c r="I68" s="14">
        <v>0</v>
      </c>
      <c r="J68" s="14">
        <v>20000</v>
      </c>
    </row>
    <row r="69" spans="1:10" ht="13.05" customHeight="1" x14ac:dyDescent="0.3">
      <c r="A69" s="39"/>
      <c r="B69" s="175" t="s">
        <v>232</v>
      </c>
      <c r="C69" s="172"/>
      <c r="E69" s="53" t="s">
        <v>199</v>
      </c>
      <c r="F69" s="14">
        <v>0</v>
      </c>
      <c r="G69" s="14">
        <v>0</v>
      </c>
      <c r="H69" s="14">
        <v>0</v>
      </c>
      <c r="I69" s="14">
        <f t="shared" si="3"/>
        <v>0</v>
      </c>
      <c r="J69" s="14">
        <v>0</v>
      </c>
    </row>
    <row r="70" spans="1:10" ht="13.05" customHeight="1" x14ac:dyDescent="0.3">
      <c r="A70" s="39"/>
      <c r="B70" s="159"/>
      <c r="C70" s="161" t="s">
        <v>229</v>
      </c>
      <c r="D70" s="160"/>
      <c r="E70" s="53" t="s">
        <v>294</v>
      </c>
      <c r="F70" s="14">
        <v>133000</v>
      </c>
      <c r="G70" s="14">
        <v>0</v>
      </c>
      <c r="H70" s="14">
        <v>0</v>
      </c>
      <c r="I70" s="14">
        <f t="shared" si="3"/>
        <v>0</v>
      </c>
      <c r="J70" s="14">
        <v>0</v>
      </c>
    </row>
    <row r="71" spans="1:10" ht="13.05" customHeight="1" x14ac:dyDescent="0.3">
      <c r="A71" s="39"/>
      <c r="B71" s="440"/>
      <c r="C71" s="439" t="s">
        <v>504</v>
      </c>
      <c r="D71" s="441"/>
      <c r="E71" s="452" t="s">
        <v>325</v>
      </c>
      <c r="F71" s="14">
        <v>0</v>
      </c>
      <c r="G71" s="14">
        <v>0</v>
      </c>
      <c r="H71" s="14">
        <v>0</v>
      </c>
      <c r="I71" s="14">
        <v>0</v>
      </c>
      <c r="J71" s="14">
        <v>10000</v>
      </c>
    </row>
    <row r="72" spans="1:10" ht="13.05" customHeight="1" x14ac:dyDescent="0.3">
      <c r="A72" s="39"/>
      <c r="B72" s="96" t="s">
        <v>194</v>
      </c>
      <c r="D72" s="94"/>
      <c r="E72" s="53" t="s">
        <v>195</v>
      </c>
      <c r="F72" s="14">
        <v>0</v>
      </c>
      <c r="G72" s="14">
        <v>0</v>
      </c>
      <c r="H72" s="14">
        <v>0</v>
      </c>
      <c r="I72" s="14">
        <f t="shared" si="3"/>
        <v>0</v>
      </c>
      <c r="J72" s="14">
        <v>0</v>
      </c>
    </row>
    <row r="73" spans="1:10" ht="13.05" customHeight="1" x14ac:dyDescent="0.3">
      <c r="A73" s="39"/>
      <c r="B73" s="161" t="s">
        <v>225</v>
      </c>
      <c r="C73" s="161"/>
      <c r="D73" s="160"/>
      <c r="E73" s="53" t="s">
        <v>193</v>
      </c>
      <c r="F73" s="14">
        <v>191050</v>
      </c>
      <c r="G73" s="14">
        <v>0</v>
      </c>
      <c r="H73" s="14">
        <v>0</v>
      </c>
      <c r="I73" s="14">
        <f t="shared" si="3"/>
        <v>0</v>
      </c>
      <c r="J73" s="14">
        <v>0</v>
      </c>
    </row>
    <row r="74" spans="1:10" ht="13.05" customHeight="1" x14ac:dyDescent="0.3">
      <c r="A74" s="39"/>
      <c r="C74" s="310" t="s">
        <v>363</v>
      </c>
      <c r="D74" s="312"/>
      <c r="E74" s="53" t="s">
        <v>441</v>
      </c>
      <c r="F74" s="14">
        <v>0</v>
      </c>
      <c r="G74" s="14">
        <v>280000</v>
      </c>
      <c r="H74" s="14">
        <v>40000</v>
      </c>
      <c r="I74" s="14">
        <f t="shared" si="3"/>
        <v>320000</v>
      </c>
      <c r="J74" s="14">
        <v>0</v>
      </c>
    </row>
    <row r="75" spans="1:10" ht="13.05" customHeight="1" x14ac:dyDescent="0.3">
      <c r="A75" s="39"/>
      <c r="C75" s="370" t="s">
        <v>421</v>
      </c>
      <c r="D75" s="371"/>
      <c r="E75" s="53" t="s">
        <v>442</v>
      </c>
      <c r="F75" s="14">
        <v>0</v>
      </c>
      <c r="G75" s="14">
        <v>0</v>
      </c>
      <c r="H75" s="14">
        <v>20000</v>
      </c>
      <c r="I75" s="14">
        <f t="shared" si="3"/>
        <v>20000</v>
      </c>
      <c r="J75" s="14">
        <v>0</v>
      </c>
    </row>
    <row r="76" spans="1:10" ht="13.05" customHeight="1" x14ac:dyDescent="0.3">
      <c r="A76" s="39"/>
      <c r="C76" s="370" t="s">
        <v>422</v>
      </c>
      <c r="D76" s="371"/>
      <c r="E76" s="53" t="s">
        <v>433</v>
      </c>
      <c r="F76" s="14">
        <v>0</v>
      </c>
      <c r="G76" s="14">
        <v>0</v>
      </c>
      <c r="H76" s="14">
        <v>10000</v>
      </c>
      <c r="I76" s="14">
        <f t="shared" si="3"/>
        <v>10000</v>
      </c>
      <c r="J76" s="14">
        <v>30000</v>
      </c>
    </row>
    <row r="77" spans="1:10" ht="13.05" customHeight="1" x14ac:dyDescent="0.3">
      <c r="A77" s="39"/>
      <c r="C77" s="439" t="s">
        <v>503</v>
      </c>
      <c r="D77" s="441"/>
      <c r="E77" s="452" t="s">
        <v>431</v>
      </c>
      <c r="F77" s="14">
        <v>0</v>
      </c>
      <c r="G77" s="14">
        <v>0</v>
      </c>
      <c r="H77" s="14">
        <v>0</v>
      </c>
      <c r="I77" s="14">
        <v>0</v>
      </c>
      <c r="J77" s="14">
        <v>70000</v>
      </c>
    </row>
    <row r="78" spans="1:10" ht="13.05" customHeight="1" x14ac:dyDescent="0.3">
      <c r="A78" s="39"/>
      <c r="B78" s="521" t="s">
        <v>94</v>
      </c>
      <c r="C78" s="521"/>
      <c r="D78" s="522"/>
      <c r="E78" s="46"/>
      <c r="F78" s="17">
        <f>SUM(F67:F77)</f>
        <v>373550</v>
      </c>
      <c r="G78" s="17">
        <f>SUM(G67:G77)</f>
        <v>280000</v>
      </c>
      <c r="H78" s="17">
        <f>SUM(H70:H76)</f>
        <v>70000</v>
      </c>
      <c r="I78" s="17">
        <f t="shared" si="3"/>
        <v>350000</v>
      </c>
      <c r="J78" s="17">
        <f>SUM(J66:J77)</f>
        <v>190000</v>
      </c>
    </row>
    <row r="79" spans="1:10" ht="13.05" customHeight="1" x14ac:dyDescent="0.3">
      <c r="A79" s="39"/>
      <c r="B79" s="67"/>
      <c r="C79" s="67"/>
      <c r="D79" s="68"/>
      <c r="E79" s="46"/>
      <c r="F79" s="14"/>
      <c r="G79" s="14"/>
      <c r="H79" s="14"/>
      <c r="I79" s="14"/>
      <c r="J79" s="14"/>
    </row>
    <row r="80" spans="1:10" ht="13.05" customHeight="1" thickBot="1" x14ac:dyDescent="0.35">
      <c r="A80" s="534" t="s">
        <v>16</v>
      </c>
      <c r="B80" s="535"/>
      <c r="C80" s="535"/>
      <c r="D80" s="536"/>
      <c r="E80" s="30"/>
      <c r="F80" s="157">
        <f>SUM(F78,F63,F35)</f>
        <v>14106036.939999999</v>
      </c>
      <c r="G80" s="157">
        <f>SUM(G78,G63,G35)</f>
        <v>7734501.6799999997</v>
      </c>
      <c r="H80" s="157">
        <f>SUM(H78,H63,H35)</f>
        <v>8981126.3200000003</v>
      </c>
      <c r="I80" s="157">
        <f>SUM(I78,I63,I35)</f>
        <v>16715628</v>
      </c>
      <c r="J80" s="157">
        <f>SUM(J78,J63,J35)</f>
        <v>19186226</v>
      </c>
    </row>
    <row r="81" spans="1:10" ht="13.05" customHeight="1" thickTop="1" x14ac:dyDescent="0.3"/>
    <row r="82" spans="1:10" s="352" customFormat="1" ht="13.05" customHeight="1" x14ac:dyDescent="0.3">
      <c r="A82" s="31" t="s">
        <v>28</v>
      </c>
      <c r="B82" s="31"/>
      <c r="C82" s="31"/>
      <c r="D82" s="31"/>
      <c r="E82" s="24" t="s">
        <v>30</v>
      </c>
      <c r="F82" s="49"/>
      <c r="G82" s="49"/>
      <c r="H82" s="41" t="s">
        <v>31</v>
      </c>
      <c r="I82" s="49"/>
      <c r="J82" s="49"/>
    </row>
    <row r="83" spans="1:10" s="352" customFormat="1" ht="13.05" customHeight="1" x14ac:dyDescent="0.3">
      <c r="A83" s="31"/>
      <c r="B83" s="31"/>
      <c r="C83" s="31"/>
      <c r="D83" s="31"/>
      <c r="E83" s="421"/>
      <c r="F83" s="49"/>
      <c r="G83" s="49"/>
      <c r="H83" s="49"/>
      <c r="I83" s="49"/>
      <c r="J83" s="49"/>
    </row>
    <row r="84" spans="1:10" s="352" customFormat="1" ht="13.05" customHeight="1" x14ac:dyDescent="0.3">
      <c r="A84" s="31"/>
      <c r="B84" s="386"/>
      <c r="C84" s="386" t="s">
        <v>196</v>
      </c>
      <c r="D84" s="386"/>
      <c r="E84" s="386"/>
      <c r="F84" s="386" t="s">
        <v>32</v>
      </c>
      <c r="G84" s="386"/>
      <c r="H84" s="387"/>
      <c r="I84" s="386" t="s">
        <v>33</v>
      </c>
      <c r="J84" s="387"/>
    </row>
    <row r="85" spans="1:10" s="352" customFormat="1" ht="13.05" customHeight="1" x14ac:dyDescent="0.3">
      <c r="A85" s="31"/>
      <c r="B85" s="31"/>
      <c r="C85" s="228" t="s">
        <v>29</v>
      </c>
      <c r="D85" s="31"/>
      <c r="E85" s="421"/>
      <c r="F85" s="228" t="s">
        <v>281</v>
      </c>
      <c r="G85" s="31"/>
      <c r="H85" s="49"/>
      <c r="I85" s="228" t="s">
        <v>342</v>
      </c>
      <c r="J85" s="49"/>
    </row>
    <row r="86" spans="1:10" s="352" customFormat="1" x14ac:dyDescent="0.3">
      <c r="A86" s="561" t="s">
        <v>29</v>
      </c>
      <c r="B86" s="561"/>
      <c r="C86" s="561"/>
      <c r="D86" s="561"/>
      <c r="E86" s="561" t="s">
        <v>281</v>
      </c>
      <c r="F86" s="561"/>
      <c r="G86" s="561"/>
      <c r="H86" s="562" t="s">
        <v>342</v>
      </c>
      <c r="I86" s="562"/>
      <c r="J86" s="562"/>
    </row>
    <row r="87" spans="1:10" s="227" customFormat="1" x14ac:dyDescent="0.3">
      <c r="E87" s="434"/>
      <c r="F87" s="435"/>
      <c r="G87" s="435"/>
      <c r="H87" s="435"/>
      <c r="I87" s="435"/>
      <c r="J87" s="435"/>
    </row>
    <row r="88" spans="1:10" s="227" customFormat="1" x14ac:dyDescent="0.3">
      <c r="E88" s="434"/>
      <c r="F88" s="435"/>
      <c r="G88" s="435"/>
      <c r="H88" s="435"/>
      <c r="I88" s="435"/>
      <c r="J88" s="435"/>
    </row>
    <row r="89" spans="1:10" s="227" customFormat="1" x14ac:dyDescent="0.3">
      <c r="E89" s="434"/>
      <c r="F89" s="435"/>
      <c r="G89" s="435"/>
      <c r="H89" s="435"/>
      <c r="I89" s="435"/>
      <c r="J89" s="435"/>
    </row>
    <row r="90" spans="1:10" s="227" customFormat="1" x14ac:dyDescent="0.3">
      <c r="E90" s="434"/>
      <c r="F90" s="435"/>
      <c r="G90" s="435"/>
      <c r="H90" s="435"/>
      <c r="I90" s="435"/>
      <c r="J90" s="435"/>
    </row>
    <row r="91" spans="1:10" s="227" customFormat="1" x14ac:dyDescent="0.3">
      <c r="E91" s="434"/>
      <c r="F91" s="435"/>
      <c r="G91" s="435"/>
      <c r="H91" s="435"/>
      <c r="I91" s="435"/>
      <c r="J91" s="435"/>
    </row>
    <row r="92" spans="1:10" s="227" customFormat="1" x14ac:dyDescent="0.3">
      <c r="E92" s="434"/>
      <c r="F92" s="435"/>
      <c r="G92" s="435"/>
      <c r="H92" s="435"/>
      <c r="I92" s="435"/>
      <c r="J92" s="435"/>
    </row>
    <row r="93" spans="1:10" s="227" customFormat="1" x14ac:dyDescent="0.3">
      <c r="E93" s="434"/>
      <c r="F93" s="435"/>
      <c r="G93" s="435"/>
      <c r="H93" s="435"/>
      <c r="I93" s="435"/>
      <c r="J93" s="435"/>
    </row>
    <row r="94" spans="1:10" s="227" customFormat="1" x14ac:dyDescent="0.3">
      <c r="E94" s="434"/>
      <c r="F94" s="435"/>
      <c r="G94" s="435"/>
      <c r="H94" s="435"/>
      <c r="I94" s="435"/>
      <c r="J94" s="435"/>
    </row>
    <row r="95" spans="1:10" s="227" customFormat="1" x14ac:dyDescent="0.3">
      <c r="E95" s="434"/>
      <c r="F95" s="435"/>
      <c r="G95" s="435"/>
      <c r="H95" s="435"/>
      <c r="I95" s="435"/>
      <c r="J95" s="435"/>
    </row>
    <row r="96" spans="1:10" s="227" customFormat="1" x14ac:dyDescent="0.3">
      <c r="E96" s="434"/>
      <c r="F96" s="435"/>
      <c r="G96" s="435"/>
      <c r="H96" s="435"/>
      <c r="I96" s="435"/>
      <c r="J96" s="435"/>
    </row>
    <row r="97" spans="5:10" s="227" customFormat="1" x14ac:dyDescent="0.3">
      <c r="E97" s="434"/>
      <c r="F97" s="435"/>
      <c r="G97" s="435"/>
      <c r="H97" s="435"/>
      <c r="I97" s="435"/>
      <c r="J97" s="435"/>
    </row>
    <row r="98" spans="5:10" s="227" customFormat="1" x14ac:dyDescent="0.3">
      <c r="E98" s="434"/>
      <c r="F98" s="435"/>
      <c r="G98" s="435"/>
      <c r="H98" s="435"/>
      <c r="I98" s="435"/>
      <c r="J98" s="435"/>
    </row>
    <row r="99" spans="5:10" s="227" customFormat="1" x14ac:dyDescent="0.3">
      <c r="E99" s="434"/>
      <c r="F99" s="435"/>
      <c r="G99" s="435"/>
      <c r="H99" s="435"/>
      <c r="I99" s="435"/>
      <c r="J99" s="435"/>
    </row>
    <row r="100" spans="5:10" s="227" customFormat="1" x14ac:dyDescent="0.3">
      <c r="E100" s="434"/>
      <c r="F100" s="435"/>
      <c r="G100" s="435"/>
      <c r="H100" s="435"/>
      <c r="I100" s="435"/>
      <c r="J100" s="435"/>
    </row>
    <row r="101" spans="5:10" s="227" customFormat="1" x14ac:dyDescent="0.3">
      <c r="E101" s="434"/>
      <c r="F101" s="435"/>
      <c r="G101" s="435"/>
      <c r="H101" s="435"/>
      <c r="I101" s="435"/>
      <c r="J101" s="435"/>
    </row>
  </sheetData>
  <mergeCells count="44">
    <mergeCell ref="C59:D59"/>
    <mergeCell ref="A4:J4"/>
    <mergeCell ref="A5:J5"/>
    <mergeCell ref="A43:D43"/>
    <mergeCell ref="A6:J6"/>
    <mergeCell ref="A7:J7"/>
    <mergeCell ref="A8:D8"/>
    <mergeCell ref="G9:I9"/>
    <mergeCell ref="J9:J10"/>
    <mergeCell ref="E10:E11"/>
    <mergeCell ref="I10:I11"/>
    <mergeCell ref="A10:D11"/>
    <mergeCell ref="B66:D66"/>
    <mergeCell ref="A80:D80"/>
    <mergeCell ref="B53:D53"/>
    <mergeCell ref="C52:D52"/>
    <mergeCell ref="A12:D12"/>
    <mergeCell ref="A13:D13"/>
    <mergeCell ref="B14:D14"/>
    <mergeCell ref="C15:D15"/>
    <mergeCell ref="B16:D16"/>
    <mergeCell ref="C17:D17"/>
    <mergeCell ref="B35:D35"/>
    <mergeCell ref="B49:D49"/>
    <mergeCell ref="B51:D51"/>
    <mergeCell ref="C50:D50"/>
    <mergeCell ref="C54:D54"/>
    <mergeCell ref="C57:D57"/>
    <mergeCell ref="A86:D86"/>
    <mergeCell ref="E86:G86"/>
    <mergeCell ref="H86:J86"/>
    <mergeCell ref="A47:D47"/>
    <mergeCell ref="G44:I44"/>
    <mergeCell ref="J44:J45"/>
    <mergeCell ref="E45:E46"/>
    <mergeCell ref="I45:I46"/>
    <mergeCell ref="A46:D46"/>
    <mergeCell ref="C61:D61"/>
    <mergeCell ref="B78:D78"/>
    <mergeCell ref="B56:D56"/>
    <mergeCell ref="B58:D58"/>
    <mergeCell ref="B60:D60"/>
    <mergeCell ref="B63:D63"/>
    <mergeCell ref="A65:D65"/>
  </mergeCells>
  <pageMargins left="2.04" right="0.39370078740157483" top="0.24" bottom="0.11811023622047245" header="0.11811023622047245" footer="0"/>
  <pageSetup paperSize="5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42"/>
  <sheetViews>
    <sheetView topLeftCell="A7" workbookViewId="0">
      <selection activeCell="L23" sqref="L23"/>
    </sheetView>
  </sheetViews>
  <sheetFormatPr defaultRowHeight="14.4" x14ac:dyDescent="0.3"/>
  <cols>
    <col min="1" max="1" width="1.6640625" customWidth="1"/>
    <col min="2" max="2" width="1.88671875" customWidth="1"/>
    <col min="3" max="3" width="2.33203125" customWidth="1"/>
    <col min="4" max="4" width="42.5546875" customWidth="1"/>
    <col min="5" max="5" width="15.5546875" customWidth="1"/>
    <col min="6" max="6" width="16.33203125" customWidth="1"/>
    <col min="7" max="7" width="15.6640625" customWidth="1"/>
    <col min="8" max="8" width="16.6640625" customWidth="1"/>
    <col min="9" max="9" width="15.5546875" customWidth="1"/>
    <col min="10" max="10" width="15.88671875" customWidth="1"/>
  </cols>
  <sheetData>
    <row r="1" spans="1:10" ht="12.9" customHeight="1" x14ac:dyDescent="0.3">
      <c r="J1" s="10"/>
    </row>
    <row r="2" spans="1:10" ht="12.9" customHeight="1" x14ac:dyDescent="0.3">
      <c r="A2" s="544"/>
      <c r="B2" s="544"/>
      <c r="C2" s="544"/>
      <c r="D2" s="544"/>
      <c r="E2" s="544"/>
      <c r="F2" s="544"/>
      <c r="G2" s="544"/>
      <c r="H2" s="544"/>
      <c r="I2" s="544"/>
      <c r="J2" s="544"/>
    </row>
    <row r="3" spans="1:10" s="31" customFormat="1" ht="14.1" customHeight="1" x14ac:dyDescent="0.3">
      <c r="B3" s="31" t="s">
        <v>0</v>
      </c>
      <c r="E3" s="421"/>
      <c r="F3" s="49"/>
      <c r="G3" s="49"/>
      <c r="H3" s="49"/>
      <c r="I3" s="49"/>
      <c r="J3" s="49" t="s">
        <v>27</v>
      </c>
    </row>
    <row r="4" spans="1:10" s="31" customFormat="1" ht="14.1" customHeight="1" x14ac:dyDescent="0.3">
      <c r="A4" s="558" t="s">
        <v>471</v>
      </c>
      <c r="B4" s="558"/>
      <c r="C4" s="558"/>
      <c r="D4" s="558"/>
      <c r="E4" s="558"/>
      <c r="F4" s="558"/>
      <c r="G4" s="558"/>
      <c r="H4" s="558"/>
      <c r="I4" s="558"/>
      <c r="J4" s="558"/>
    </row>
    <row r="5" spans="1:10" s="31" customFormat="1" ht="14.1" customHeight="1" x14ac:dyDescent="0.3">
      <c r="A5" s="544" t="s">
        <v>472</v>
      </c>
      <c r="B5" s="544"/>
      <c r="C5" s="544"/>
      <c r="D5" s="544"/>
      <c r="E5" s="544"/>
      <c r="F5" s="544"/>
      <c r="G5" s="544"/>
      <c r="H5" s="544"/>
      <c r="I5" s="544"/>
      <c r="J5" s="544"/>
    </row>
    <row r="6" spans="1:10" ht="20.25" customHeight="1" thickBot="1" x14ac:dyDescent="0.35">
      <c r="A6" s="399" t="s">
        <v>257</v>
      </c>
      <c r="B6" s="399"/>
    </row>
    <row r="7" spans="1:10" ht="12.9" customHeight="1" thickBot="1" x14ac:dyDescent="0.35">
      <c r="A7" s="25"/>
      <c r="B7" s="26"/>
      <c r="C7" s="26"/>
      <c r="D7" s="26"/>
      <c r="E7" s="27"/>
      <c r="F7" s="288"/>
      <c r="G7" s="545" t="s">
        <v>20</v>
      </c>
      <c r="H7" s="545"/>
      <c r="I7" s="545"/>
      <c r="J7" s="518" t="s">
        <v>25</v>
      </c>
    </row>
    <row r="8" spans="1:10" ht="12.9" customHeight="1" x14ac:dyDescent="0.3">
      <c r="A8" s="549" t="s">
        <v>1</v>
      </c>
      <c r="B8" s="550"/>
      <c r="C8" s="550"/>
      <c r="D8" s="546"/>
      <c r="E8" s="588" t="s">
        <v>17</v>
      </c>
      <c r="F8" s="289" t="s">
        <v>18</v>
      </c>
      <c r="G8" s="547" t="s">
        <v>19</v>
      </c>
      <c r="H8" s="547" t="s">
        <v>24</v>
      </c>
      <c r="I8" s="547" t="s">
        <v>23</v>
      </c>
      <c r="J8" s="519"/>
    </row>
    <row r="9" spans="1:10" ht="12.9" customHeight="1" thickBot="1" x14ac:dyDescent="0.35">
      <c r="A9" s="591"/>
      <c r="B9" s="592"/>
      <c r="C9" s="592"/>
      <c r="D9" s="593"/>
      <c r="E9" s="589"/>
      <c r="F9" s="301" t="s">
        <v>19</v>
      </c>
      <c r="G9" s="590"/>
      <c r="H9" s="590"/>
      <c r="I9" s="590"/>
      <c r="J9" s="301" t="s">
        <v>26</v>
      </c>
    </row>
    <row r="10" spans="1:10" ht="12.9" customHeight="1" x14ac:dyDescent="0.3">
      <c r="A10" s="620"/>
      <c r="B10" s="621"/>
      <c r="C10" s="621"/>
      <c r="D10" s="622"/>
      <c r="E10" s="303"/>
      <c r="F10" s="303"/>
      <c r="G10" s="303"/>
      <c r="H10" s="303"/>
      <c r="I10" s="303"/>
      <c r="J10" s="303"/>
    </row>
    <row r="11" spans="1:10" ht="12.9" customHeight="1" x14ac:dyDescent="0.3">
      <c r="A11" s="5"/>
      <c r="B11" s="6"/>
      <c r="C11" s="13"/>
      <c r="D11" s="6"/>
      <c r="E11" s="9"/>
      <c r="F11" s="17"/>
      <c r="G11" s="9"/>
      <c r="H11" s="9"/>
      <c r="I11" s="9"/>
      <c r="J11" s="9"/>
    </row>
    <row r="12" spans="1:10" ht="12.9" customHeight="1" x14ac:dyDescent="0.3">
      <c r="A12" s="11" t="s">
        <v>252</v>
      </c>
      <c r="B12" s="13"/>
      <c r="C12" s="6"/>
      <c r="D12" s="7"/>
      <c r="E12" s="53" t="s">
        <v>89</v>
      </c>
      <c r="F12" s="14"/>
      <c r="G12" s="9"/>
      <c r="H12" s="9"/>
      <c r="I12" s="9"/>
      <c r="J12" s="9"/>
    </row>
    <row r="13" spans="1:10" ht="12.9" customHeight="1" x14ac:dyDescent="0.3">
      <c r="A13" s="5"/>
      <c r="B13" s="6"/>
      <c r="C13" s="15"/>
      <c r="D13" s="7"/>
      <c r="E13" s="9"/>
      <c r="F13" s="19"/>
      <c r="G13" s="14"/>
      <c r="H13" s="14"/>
      <c r="I13" s="14"/>
      <c r="J13" s="14"/>
    </row>
    <row r="14" spans="1:10" ht="12.75" customHeight="1" x14ac:dyDescent="0.3">
      <c r="A14" s="5"/>
      <c r="B14" s="6"/>
      <c r="C14" s="12" t="s">
        <v>48</v>
      </c>
      <c r="D14" s="7"/>
      <c r="E14" s="9"/>
      <c r="F14" s="14">
        <v>12000</v>
      </c>
      <c r="G14" s="14">
        <v>0</v>
      </c>
      <c r="H14" s="14">
        <v>12000</v>
      </c>
      <c r="I14" s="14">
        <f>SUM(G14:H14)</f>
        <v>12000</v>
      </c>
      <c r="J14" s="14">
        <v>12000</v>
      </c>
    </row>
    <row r="15" spans="1:10" s="1" customFormat="1" ht="12.9" customHeight="1" x14ac:dyDescent="0.3">
      <c r="A15" s="11"/>
      <c r="B15" s="13"/>
      <c r="C15" s="15" t="s">
        <v>34</v>
      </c>
      <c r="D15" s="220"/>
      <c r="E15" s="221"/>
      <c r="F15" s="19">
        <f>SUM(F14)</f>
        <v>12000</v>
      </c>
      <c r="G15" s="19">
        <f>SUM(G14)</f>
        <v>0</v>
      </c>
      <c r="H15" s="19">
        <f>SUM(H14)</f>
        <v>12000</v>
      </c>
      <c r="I15" s="19">
        <f>SUM(I14)</f>
        <v>12000</v>
      </c>
      <c r="J15" s="19">
        <f>SUM(J14)</f>
        <v>12000</v>
      </c>
    </row>
    <row r="16" spans="1:10" ht="12.9" customHeight="1" x14ac:dyDescent="0.3">
      <c r="A16" s="5"/>
      <c r="B16" s="6"/>
      <c r="C16" s="12"/>
      <c r="D16" s="7"/>
      <c r="E16" s="9"/>
      <c r="F16" s="14"/>
      <c r="G16" s="14"/>
      <c r="H16" s="14"/>
      <c r="I16" s="14"/>
      <c r="J16" s="14"/>
    </row>
    <row r="17" spans="1:10" ht="12.9" customHeight="1" x14ac:dyDescent="0.3">
      <c r="A17" s="5"/>
      <c r="B17" s="6"/>
      <c r="C17" s="12" t="s">
        <v>49</v>
      </c>
      <c r="D17" s="7"/>
      <c r="E17" s="9"/>
      <c r="F17" s="14">
        <v>12000</v>
      </c>
      <c r="G17" s="14">
        <v>0</v>
      </c>
      <c r="H17" s="14">
        <v>12000</v>
      </c>
      <c r="I17" s="14">
        <f>SUM(G17:H17)</f>
        <v>12000</v>
      </c>
      <c r="J17" s="14">
        <v>12000</v>
      </c>
    </row>
    <row r="18" spans="1:10" s="1" customFormat="1" ht="12.9" customHeight="1" x14ac:dyDescent="0.3">
      <c r="A18" s="11"/>
      <c r="B18" s="13"/>
      <c r="C18" s="15" t="s">
        <v>34</v>
      </c>
      <c r="D18" s="220"/>
      <c r="E18" s="221"/>
      <c r="F18" s="19">
        <f>SUM(F17)</f>
        <v>12000</v>
      </c>
      <c r="G18" s="19">
        <f>SUM(G17)</f>
        <v>0</v>
      </c>
      <c r="H18" s="19">
        <f>SUM(H17)</f>
        <v>12000</v>
      </c>
      <c r="I18" s="19">
        <f>SUM(I17)</f>
        <v>12000</v>
      </c>
      <c r="J18" s="19">
        <f>SUM(J17)</f>
        <v>12000</v>
      </c>
    </row>
    <row r="19" spans="1:10" ht="12.9" customHeight="1" x14ac:dyDescent="0.3">
      <c r="A19" s="5"/>
      <c r="B19" s="6"/>
      <c r="C19" s="15"/>
      <c r="D19" s="7"/>
      <c r="E19" s="9"/>
      <c r="F19" s="19"/>
      <c r="G19" s="14"/>
      <c r="H19" s="14"/>
      <c r="I19" s="14"/>
      <c r="J19" s="14"/>
    </row>
    <row r="20" spans="1:10" ht="12.9" customHeight="1" x14ac:dyDescent="0.3">
      <c r="A20" s="5"/>
      <c r="B20" s="6"/>
      <c r="C20" s="12" t="s">
        <v>253</v>
      </c>
      <c r="D20" s="7"/>
      <c r="E20" s="9"/>
      <c r="F20" s="14">
        <v>11293</v>
      </c>
      <c r="G20" s="14">
        <v>0</v>
      </c>
      <c r="H20" s="14">
        <v>12000</v>
      </c>
      <c r="I20" s="14">
        <f>SUM(G20:H20)</f>
        <v>12000</v>
      </c>
      <c r="J20" s="14">
        <v>12000</v>
      </c>
    </row>
    <row r="21" spans="1:10" s="1" customFormat="1" ht="12.9" customHeight="1" x14ac:dyDescent="0.3">
      <c r="A21" s="11"/>
      <c r="B21" s="13"/>
      <c r="C21" s="15" t="s">
        <v>34</v>
      </c>
      <c r="D21" s="220"/>
      <c r="E21" s="221"/>
      <c r="F21" s="19">
        <f>SUM(F20)</f>
        <v>11293</v>
      </c>
      <c r="G21" s="19">
        <f>SUM(G20)</f>
        <v>0</v>
      </c>
      <c r="H21" s="19">
        <f>SUM(H20)</f>
        <v>12000</v>
      </c>
      <c r="I21" s="19">
        <f>SUM(I20)</f>
        <v>12000</v>
      </c>
      <c r="J21" s="19">
        <f>SUM(J20)</f>
        <v>12000</v>
      </c>
    </row>
    <row r="22" spans="1:10" ht="12.9" customHeight="1" x14ac:dyDescent="0.3">
      <c r="A22" s="5"/>
      <c r="B22" s="6"/>
      <c r="C22" s="15"/>
      <c r="D22" s="7"/>
      <c r="E22" s="9"/>
      <c r="F22" s="14"/>
      <c r="G22" s="9"/>
      <c r="H22" s="9"/>
      <c r="I22" s="9"/>
      <c r="J22" s="9"/>
    </row>
    <row r="23" spans="1:10" ht="12.9" customHeight="1" x14ac:dyDescent="0.3">
      <c r="A23" s="5"/>
      <c r="B23" s="6"/>
      <c r="C23" s="12" t="s">
        <v>50</v>
      </c>
      <c r="D23" s="7"/>
      <c r="E23" s="9"/>
      <c r="F23" s="14">
        <v>60000</v>
      </c>
      <c r="G23" s="14">
        <v>18000</v>
      </c>
      <c r="H23" s="14">
        <v>18000</v>
      </c>
      <c r="I23" s="14">
        <f>SUM(G23:H23)</f>
        <v>36000</v>
      </c>
      <c r="J23" s="14">
        <v>36000</v>
      </c>
    </row>
    <row r="24" spans="1:10" s="1" customFormat="1" ht="12.9" customHeight="1" x14ac:dyDescent="0.3">
      <c r="A24" s="11"/>
      <c r="B24" s="13"/>
      <c r="C24" s="15" t="s">
        <v>34</v>
      </c>
      <c r="D24" s="220"/>
      <c r="E24" s="221"/>
      <c r="F24" s="19">
        <f>SUM(F23)</f>
        <v>60000</v>
      </c>
      <c r="G24" s="19">
        <f>SUM(G23)</f>
        <v>18000</v>
      </c>
      <c r="H24" s="19">
        <f>SUM(H23)</f>
        <v>18000</v>
      </c>
      <c r="I24" s="19">
        <f>SUM(G24:H24)</f>
        <v>36000</v>
      </c>
      <c r="J24" s="19">
        <f>SUM(J23)</f>
        <v>36000</v>
      </c>
    </row>
    <row r="25" spans="1:10" ht="12.9" customHeight="1" x14ac:dyDescent="0.3">
      <c r="A25" s="5"/>
      <c r="B25" s="6"/>
      <c r="C25" s="12"/>
      <c r="D25" s="7"/>
      <c r="E25" s="9"/>
      <c r="F25" s="14"/>
      <c r="G25" s="9"/>
      <c r="H25" s="9"/>
      <c r="I25" s="9"/>
      <c r="J25" s="9"/>
    </row>
    <row r="26" spans="1:10" s="443" customFormat="1" ht="12.9" customHeight="1" x14ac:dyDescent="0.3">
      <c r="A26" s="444"/>
      <c r="B26" s="445"/>
      <c r="C26" s="449" t="s">
        <v>521</v>
      </c>
      <c r="D26" s="446"/>
      <c r="E26" s="447"/>
      <c r="F26" s="14">
        <v>0</v>
      </c>
      <c r="G26" s="14">
        <v>0</v>
      </c>
      <c r="H26" s="14">
        <v>0</v>
      </c>
      <c r="I26" s="14">
        <v>0</v>
      </c>
      <c r="J26" s="14">
        <v>24000</v>
      </c>
    </row>
    <row r="27" spans="1:10" s="443" customFormat="1" ht="12.9" customHeight="1" x14ac:dyDescent="0.3">
      <c r="A27" s="444"/>
      <c r="B27" s="445"/>
      <c r="C27" s="450" t="s">
        <v>34</v>
      </c>
      <c r="D27" s="446"/>
      <c r="E27" s="447"/>
      <c r="F27" s="14">
        <v>0</v>
      </c>
      <c r="G27" s="14">
        <v>0</v>
      </c>
      <c r="H27" s="14">
        <v>0</v>
      </c>
      <c r="I27" s="14">
        <v>0</v>
      </c>
      <c r="J27" s="442">
        <f>SUM(J26)</f>
        <v>24000</v>
      </c>
    </row>
    <row r="28" spans="1:10" s="443" customFormat="1" ht="12.9" customHeight="1" x14ac:dyDescent="0.3">
      <c r="A28" s="444"/>
      <c r="B28" s="445"/>
      <c r="C28" s="449"/>
      <c r="D28" s="446"/>
      <c r="E28" s="447"/>
      <c r="F28" s="14"/>
      <c r="G28" s="447"/>
      <c r="H28" s="447"/>
      <c r="I28" s="447"/>
      <c r="J28" s="447"/>
    </row>
    <row r="29" spans="1:10" ht="12.9" customHeight="1" x14ac:dyDescent="0.3">
      <c r="A29" s="5"/>
      <c r="B29" s="6"/>
      <c r="C29" s="15" t="s">
        <v>51</v>
      </c>
      <c r="D29" s="7"/>
      <c r="E29" s="9"/>
      <c r="F29" s="17">
        <f>SUM(F24,F21,F18,F15)</f>
        <v>95293</v>
      </c>
      <c r="G29" s="17">
        <f>SUM(G24,G21,G18,G15)</f>
        <v>18000</v>
      </c>
      <c r="H29" s="17">
        <f>SUM(H24,H21,H18,H15)</f>
        <v>54000</v>
      </c>
      <c r="I29" s="17">
        <f>SUM(I24,I21,I18,I15)</f>
        <v>72000</v>
      </c>
      <c r="J29" s="17">
        <f>SUM(J15,J18,J21,J24,J27)</f>
        <v>96000</v>
      </c>
    </row>
    <row r="30" spans="1:10" ht="12.9" customHeight="1" x14ac:dyDescent="0.3">
      <c r="A30" s="5"/>
      <c r="B30" s="6"/>
      <c r="C30" s="6"/>
      <c r="D30" s="7"/>
      <c r="E30" s="9"/>
      <c r="F30" s="17"/>
      <c r="G30" s="9"/>
      <c r="H30" s="9"/>
      <c r="I30" s="9"/>
      <c r="J30" s="9"/>
    </row>
    <row r="31" spans="1:10" ht="12.9" customHeight="1" thickBot="1" x14ac:dyDescent="0.35">
      <c r="A31" s="8" t="s">
        <v>16</v>
      </c>
      <c r="B31" s="302"/>
      <c r="C31" s="2"/>
      <c r="D31" s="3"/>
      <c r="E31" s="4"/>
      <c r="F31" s="182">
        <f>SUM(F29:F30)</f>
        <v>95293</v>
      </c>
      <c r="G31" s="215">
        <f>SUM(G29:G30)</f>
        <v>18000</v>
      </c>
      <c r="H31" s="215">
        <f>SUM(H29:H30)</f>
        <v>54000</v>
      </c>
      <c r="I31" s="215">
        <f>SUM(I29:I30)</f>
        <v>72000</v>
      </c>
      <c r="J31" s="215">
        <f>SUM(J29:J30)</f>
        <v>96000</v>
      </c>
    </row>
    <row r="32" spans="1:10" ht="12.9" customHeight="1" thickTop="1" x14ac:dyDescent="0.3"/>
    <row r="33" spans="1:10" s="352" customFormat="1" ht="12.9" customHeight="1" x14ac:dyDescent="0.3"/>
    <row r="34" spans="1:10" s="352" customFormat="1" ht="14.1" customHeight="1" x14ac:dyDescent="0.3">
      <c r="A34" s="31" t="s">
        <v>28</v>
      </c>
      <c r="B34" s="31"/>
      <c r="C34" s="31"/>
      <c r="D34" s="31"/>
      <c r="E34" s="24" t="s">
        <v>30</v>
      </c>
      <c r="F34" s="49"/>
      <c r="G34" s="49"/>
      <c r="H34" s="41" t="s">
        <v>31</v>
      </c>
      <c r="I34" s="49"/>
      <c r="J34" s="49"/>
    </row>
    <row r="35" spans="1:10" s="352" customFormat="1" ht="14.1" customHeight="1" x14ac:dyDescent="0.3">
      <c r="A35" s="31"/>
      <c r="B35" s="31"/>
      <c r="C35" s="31"/>
      <c r="D35" s="31"/>
      <c r="E35" s="421"/>
      <c r="F35" s="49"/>
      <c r="G35" s="49"/>
      <c r="H35" s="49"/>
      <c r="I35" s="49"/>
      <c r="J35" s="49"/>
    </row>
    <row r="36" spans="1:10" s="352" customFormat="1" ht="14.1" customHeight="1" x14ac:dyDescent="0.3">
      <c r="A36" s="31"/>
      <c r="B36" s="386"/>
      <c r="C36" s="386" t="s">
        <v>33</v>
      </c>
      <c r="D36" s="386"/>
      <c r="E36" s="386"/>
      <c r="F36" s="386" t="s">
        <v>32</v>
      </c>
      <c r="G36" s="386"/>
      <c r="H36" s="387"/>
      <c r="I36" s="386" t="s">
        <v>33</v>
      </c>
      <c r="J36" s="387"/>
    </row>
    <row r="37" spans="1:10" s="352" customFormat="1" ht="14.1" customHeight="1" x14ac:dyDescent="0.3">
      <c r="A37" s="31"/>
      <c r="B37" s="31"/>
      <c r="C37" s="228" t="s">
        <v>29</v>
      </c>
      <c r="D37" s="31"/>
      <c r="E37" s="421"/>
      <c r="F37" s="228" t="s">
        <v>281</v>
      </c>
      <c r="G37" s="31"/>
      <c r="H37" s="49"/>
      <c r="I37" s="228" t="s">
        <v>342</v>
      </c>
      <c r="J37" s="49"/>
    </row>
    <row r="38" spans="1:10" s="352" customFormat="1" ht="12.9" customHeight="1" x14ac:dyDescent="0.3">
      <c r="D38" s="352" t="s">
        <v>58</v>
      </c>
      <c r="E38" s="561" t="s">
        <v>281</v>
      </c>
      <c r="F38" s="561"/>
      <c r="H38" s="562" t="s">
        <v>342</v>
      </c>
      <c r="I38" s="562"/>
      <c r="J38" s="562"/>
    </row>
    <row r="39" spans="1:10" s="352" customFormat="1" x14ac:dyDescent="0.3"/>
    <row r="42" spans="1:10" x14ac:dyDescent="0.3">
      <c r="D42" t="s">
        <v>59</v>
      </c>
    </row>
  </sheetData>
  <mergeCells count="13">
    <mergeCell ref="A10:D10"/>
    <mergeCell ref="E38:F38"/>
    <mergeCell ref="H38:J38"/>
    <mergeCell ref="A2:J2"/>
    <mergeCell ref="G7:I7"/>
    <mergeCell ref="J7:J8"/>
    <mergeCell ref="E8:E9"/>
    <mergeCell ref="I8:I9"/>
    <mergeCell ref="A8:D9"/>
    <mergeCell ref="G8:G9"/>
    <mergeCell ref="H8:H9"/>
    <mergeCell ref="A4:J4"/>
    <mergeCell ref="A5:J5"/>
  </mergeCells>
  <pageMargins left="2.2799999999999998" right="0.39370078740157483" top="0.67" bottom="0.74803149606299213" header="0.31496062992125984" footer="0.31496062992125984"/>
  <pageSetup paperSize="5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42"/>
  <sheetViews>
    <sheetView workbookViewId="0">
      <selection activeCell="D6" sqref="D6"/>
    </sheetView>
  </sheetViews>
  <sheetFormatPr defaultRowHeight="14.4" x14ac:dyDescent="0.3"/>
  <cols>
    <col min="1" max="2" width="2" customWidth="1"/>
    <col min="3" max="3" width="2.44140625" customWidth="1"/>
    <col min="4" max="4" width="34.44140625" customWidth="1"/>
    <col min="5" max="5" width="16.88671875" customWidth="1"/>
    <col min="6" max="6" width="16.44140625" customWidth="1"/>
    <col min="7" max="7" width="16.88671875" customWidth="1"/>
    <col min="8" max="8" width="18.44140625" customWidth="1"/>
    <col min="9" max="9" width="17" customWidth="1"/>
    <col min="10" max="10" width="18.109375" customWidth="1"/>
  </cols>
  <sheetData>
    <row r="1" spans="1:10" x14ac:dyDescent="0.3">
      <c r="J1" s="10"/>
    </row>
    <row r="2" spans="1:10" x14ac:dyDescent="0.3">
      <c r="A2" s="544"/>
      <c r="B2" s="544"/>
      <c r="C2" s="544"/>
      <c r="D2" s="544"/>
      <c r="E2" s="544"/>
      <c r="F2" s="544"/>
      <c r="G2" s="544"/>
      <c r="H2" s="544"/>
      <c r="I2" s="544"/>
      <c r="J2" s="544"/>
    </row>
    <row r="3" spans="1:10" s="31" customFormat="1" ht="14.1" customHeight="1" x14ac:dyDescent="0.3">
      <c r="B3" s="31" t="s">
        <v>479</v>
      </c>
      <c r="E3" s="421"/>
      <c r="F3" s="49"/>
      <c r="G3" s="49"/>
      <c r="H3" s="49"/>
      <c r="I3" s="49"/>
      <c r="J3" s="49" t="s">
        <v>488</v>
      </c>
    </row>
    <row r="4" spans="1:10" s="31" customFormat="1" ht="14.1" customHeight="1" x14ac:dyDescent="0.3">
      <c r="A4" s="558" t="s">
        <v>471</v>
      </c>
      <c r="B4" s="558"/>
      <c r="C4" s="558"/>
      <c r="D4" s="558"/>
      <c r="E4" s="558"/>
      <c r="F4" s="558"/>
      <c r="G4" s="558"/>
      <c r="H4" s="558"/>
      <c r="I4" s="558"/>
      <c r="J4" s="558"/>
    </row>
    <row r="5" spans="1:10" s="31" customFormat="1" ht="14.1" customHeight="1" x14ac:dyDescent="0.3">
      <c r="A5" s="544" t="s">
        <v>472</v>
      </c>
      <c r="B5" s="544"/>
      <c r="C5" s="544"/>
      <c r="D5" s="544"/>
      <c r="E5" s="544"/>
      <c r="F5" s="544"/>
      <c r="G5" s="544"/>
      <c r="H5" s="544"/>
      <c r="I5" s="544"/>
      <c r="J5" s="544"/>
    </row>
    <row r="6" spans="1:10" ht="15" thickBot="1" x14ac:dyDescent="0.35">
      <c r="A6" t="s">
        <v>463</v>
      </c>
      <c r="D6" t="s">
        <v>554</v>
      </c>
    </row>
    <row r="7" spans="1:10" ht="15" thickBot="1" x14ac:dyDescent="0.35">
      <c r="A7" s="25"/>
      <c r="B7" s="420"/>
      <c r="C7" s="420"/>
      <c r="D7" s="420"/>
      <c r="E7" s="27"/>
      <c r="F7" s="415"/>
      <c r="G7" s="545" t="s">
        <v>20</v>
      </c>
      <c r="H7" s="545"/>
      <c r="I7" s="545"/>
      <c r="J7" s="518" t="s">
        <v>25</v>
      </c>
    </row>
    <row r="8" spans="1:10" x14ac:dyDescent="0.3">
      <c r="A8" s="549" t="s">
        <v>1</v>
      </c>
      <c r="B8" s="550"/>
      <c r="C8" s="550"/>
      <c r="D8" s="546"/>
      <c r="E8" s="588" t="s">
        <v>17</v>
      </c>
      <c r="F8" s="416" t="s">
        <v>18</v>
      </c>
      <c r="G8" s="547" t="s">
        <v>19</v>
      </c>
      <c r="H8" s="547" t="s">
        <v>24</v>
      </c>
      <c r="I8" s="547" t="s">
        <v>23</v>
      </c>
      <c r="J8" s="519"/>
    </row>
    <row r="9" spans="1:10" ht="15" thickBot="1" x14ac:dyDescent="0.35">
      <c r="A9" s="591"/>
      <c r="B9" s="592"/>
      <c r="C9" s="592"/>
      <c r="D9" s="593"/>
      <c r="E9" s="589"/>
      <c r="F9" s="301" t="s">
        <v>19</v>
      </c>
      <c r="G9" s="590"/>
      <c r="H9" s="590"/>
      <c r="I9" s="590"/>
      <c r="J9" s="301" t="s">
        <v>26</v>
      </c>
    </row>
    <row r="10" spans="1:10" x14ac:dyDescent="0.3">
      <c r="A10" s="423"/>
      <c r="B10" s="424"/>
      <c r="C10" s="424"/>
      <c r="D10" s="425"/>
      <c r="E10" s="303"/>
      <c r="F10" s="303"/>
      <c r="G10" s="303"/>
      <c r="H10" s="303"/>
      <c r="I10" s="303"/>
      <c r="J10" s="303"/>
    </row>
    <row r="11" spans="1:10" x14ac:dyDescent="0.3">
      <c r="A11" s="5"/>
      <c r="B11" s="6"/>
      <c r="C11" s="13"/>
      <c r="D11" s="6"/>
      <c r="E11" s="9"/>
      <c r="F11" s="17"/>
      <c r="G11" s="9"/>
      <c r="H11" s="9"/>
      <c r="I11" s="9"/>
      <c r="J11" s="9"/>
    </row>
    <row r="12" spans="1:10" x14ac:dyDescent="0.3">
      <c r="A12" s="11" t="s">
        <v>474</v>
      </c>
      <c r="B12" s="13"/>
      <c r="C12" s="6"/>
      <c r="D12" s="7"/>
      <c r="E12" s="9"/>
      <c r="F12" s="14"/>
      <c r="G12" s="9"/>
      <c r="H12" s="9"/>
      <c r="I12" s="447"/>
      <c r="J12" s="447"/>
    </row>
    <row r="13" spans="1:10" x14ac:dyDescent="0.3">
      <c r="A13" s="5"/>
      <c r="B13" s="6"/>
      <c r="C13" s="79" t="s">
        <v>475</v>
      </c>
      <c r="D13" s="33"/>
      <c r="E13" s="53"/>
      <c r="F13" s="14">
        <v>6478295.6500000004</v>
      </c>
      <c r="G13" s="14">
        <v>4381401.01</v>
      </c>
      <c r="H13" s="14">
        <v>15034705.390000001</v>
      </c>
      <c r="I13" s="14">
        <f>SUM(G13:H13)</f>
        <v>19416106.399999999</v>
      </c>
      <c r="J13" s="14">
        <v>21386664</v>
      </c>
    </row>
    <row r="14" spans="1:10" x14ac:dyDescent="0.3">
      <c r="A14" s="5"/>
      <c r="B14" s="6"/>
      <c r="C14" s="79" t="s">
        <v>476</v>
      </c>
      <c r="D14" s="33"/>
      <c r="E14" s="53"/>
      <c r="F14" s="14">
        <v>1138605.24</v>
      </c>
      <c r="G14" s="14">
        <v>634459.36</v>
      </c>
      <c r="H14" s="14">
        <v>4344567.24</v>
      </c>
      <c r="I14" s="14">
        <f>SUM(G14:H14)</f>
        <v>4979026.6000000006</v>
      </c>
      <c r="J14" s="14">
        <v>5471666.2000000002</v>
      </c>
    </row>
    <row r="15" spans="1:10" x14ac:dyDescent="0.3">
      <c r="A15" s="5"/>
      <c r="B15" s="6"/>
      <c r="C15" s="79" t="s">
        <v>477</v>
      </c>
      <c r="D15" s="33"/>
      <c r="E15" s="53"/>
      <c r="F15" s="14">
        <v>0</v>
      </c>
      <c r="G15" s="14">
        <v>0</v>
      </c>
      <c r="H15" s="14">
        <v>14000</v>
      </c>
      <c r="I15" s="14">
        <f>SUM(G15:H15)</f>
        <v>14000</v>
      </c>
      <c r="J15" s="14">
        <v>14000</v>
      </c>
    </row>
    <row r="16" spans="1:10" x14ac:dyDescent="0.3">
      <c r="A16" s="5"/>
      <c r="B16" s="6"/>
      <c r="C16" s="143" t="s">
        <v>478</v>
      </c>
      <c r="D16" s="33"/>
      <c r="E16" s="53"/>
      <c r="F16" s="14">
        <v>6452948.0800000001</v>
      </c>
      <c r="G16" s="14">
        <v>14586.8</v>
      </c>
      <c r="H16" s="14">
        <v>985413.2</v>
      </c>
      <c r="I16" s="14">
        <f>SUM(G16:H16)</f>
        <v>1000000</v>
      </c>
      <c r="J16" s="14">
        <v>2300000</v>
      </c>
    </row>
    <row r="17" spans="1:10" s="443" customFormat="1" x14ac:dyDescent="0.3">
      <c r="A17" s="444"/>
      <c r="B17" s="445"/>
      <c r="C17" s="455" t="s">
        <v>532</v>
      </c>
      <c r="D17" s="33"/>
      <c r="E17" s="452"/>
      <c r="F17" s="14">
        <v>0</v>
      </c>
      <c r="G17" s="14">
        <v>0</v>
      </c>
      <c r="H17" s="14">
        <v>0</v>
      </c>
      <c r="I17" s="14">
        <v>0</v>
      </c>
      <c r="J17" s="14">
        <v>400000</v>
      </c>
    </row>
    <row r="18" spans="1:10" x14ac:dyDescent="0.3">
      <c r="A18" s="5"/>
      <c r="B18" s="6"/>
      <c r="C18" s="37" t="s">
        <v>93</v>
      </c>
      <c r="D18" s="37"/>
      <c r="E18" s="156"/>
      <c r="F18" s="17">
        <f>SUM(F13:F17)</f>
        <v>14069848.970000001</v>
      </c>
      <c r="G18" s="17">
        <f>SUM(G13:G17)</f>
        <v>5030447.17</v>
      </c>
      <c r="H18" s="17">
        <f>SUM(H13:H17)</f>
        <v>20378685.830000002</v>
      </c>
      <c r="I18" s="17">
        <f>SUM(I13:I17)</f>
        <v>25409133</v>
      </c>
      <c r="J18" s="17">
        <f>SUM(J13:J17)</f>
        <v>29572330.199999999</v>
      </c>
    </row>
    <row r="19" spans="1:10" x14ac:dyDescent="0.3">
      <c r="A19" s="5"/>
      <c r="B19" s="6"/>
      <c r="C19" s="15"/>
      <c r="D19" s="7"/>
      <c r="E19" s="9"/>
      <c r="F19" s="9"/>
      <c r="G19" s="9"/>
      <c r="H19" s="9"/>
      <c r="I19" s="9"/>
      <c r="J19" s="9"/>
    </row>
    <row r="20" spans="1:10" ht="15" thickBot="1" x14ac:dyDescent="0.35">
      <c r="A20" s="8" t="s">
        <v>16</v>
      </c>
      <c r="B20" s="302"/>
      <c r="C20" s="2"/>
      <c r="D20" s="3"/>
      <c r="E20" s="4"/>
      <c r="F20" s="182">
        <f>F11+F18</f>
        <v>14069848.970000001</v>
      </c>
      <c r="G20" s="182">
        <f>SUM(G18:G19)</f>
        <v>5030447.17</v>
      </c>
      <c r="H20" s="182">
        <f>SUM(H18:H19)</f>
        <v>20378685.830000002</v>
      </c>
      <c r="I20" s="182">
        <f>SUM(I18:I19)</f>
        <v>25409133</v>
      </c>
      <c r="J20" s="182">
        <f>SUM(J18:J19)</f>
        <v>29572330.199999999</v>
      </c>
    </row>
    <row r="21" spans="1:10" ht="15" thickTop="1" x14ac:dyDescent="0.3"/>
    <row r="22" spans="1:10" s="352" customFormat="1" ht="14.1" customHeight="1" x14ac:dyDescent="0.3">
      <c r="A22" s="31" t="s">
        <v>28</v>
      </c>
      <c r="B22" s="31"/>
      <c r="C22" s="31"/>
      <c r="D22" s="31"/>
      <c r="E22" s="24" t="s">
        <v>30</v>
      </c>
      <c r="F22" s="49"/>
      <c r="G22" s="49"/>
      <c r="H22" s="41" t="s">
        <v>31</v>
      </c>
      <c r="I22" s="49"/>
      <c r="J22" s="49"/>
    </row>
    <row r="23" spans="1:10" s="352" customFormat="1" ht="14.1" customHeight="1" x14ac:dyDescent="0.3">
      <c r="A23" s="31"/>
      <c r="B23" s="31"/>
      <c r="C23" s="31"/>
      <c r="D23" s="31"/>
      <c r="E23" s="421"/>
      <c r="F23" s="49"/>
      <c r="G23" s="49"/>
      <c r="H23" s="49"/>
      <c r="I23" s="49"/>
      <c r="J23" s="49"/>
    </row>
    <row r="24" spans="1:10" s="352" customFormat="1" ht="14.1" customHeight="1" x14ac:dyDescent="0.3">
      <c r="A24" s="31"/>
      <c r="B24" s="386"/>
      <c r="C24" s="386" t="s">
        <v>33</v>
      </c>
      <c r="D24" s="386"/>
      <c r="E24" s="386"/>
      <c r="F24" s="386" t="s">
        <v>32</v>
      </c>
      <c r="G24" s="386"/>
      <c r="H24" s="387"/>
      <c r="I24" s="386" t="s">
        <v>33</v>
      </c>
      <c r="J24" s="387"/>
    </row>
    <row r="25" spans="1:10" s="352" customFormat="1" ht="14.1" customHeight="1" x14ac:dyDescent="0.3">
      <c r="A25" s="31"/>
      <c r="B25" s="31"/>
      <c r="C25" s="228" t="s">
        <v>29</v>
      </c>
      <c r="D25" s="31"/>
      <c r="E25" s="421"/>
      <c r="F25" s="228" t="s">
        <v>281</v>
      </c>
      <c r="G25" s="31"/>
      <c r="H25" s="49"/>
      <c r="I25" s="228" t="s">
        <v>342</v>
      </c>
      <c r="J25" s="49"/>
    </row>
    <row r="26" spans="1:10" s="352" customFormat="1" ht="12.9" customHeight="1" x14ac:dyDescent="0.3">
      <c r="D26" s="352" t="s">
        <v>58</v>
      </c>
      <c r="E26" s="561" t="s">
        <v>281</v>
      </c>
      <c r="F26" s="561"/>
      <c r="G26" s="561"/>
      <c r="H26" s="562" t="s">
        <v>342</v>
      </c>
      <c r="I26" s="562"/>
      <c r="J26" s="562"/>
    </row>
    <row r="27" spans="1:10" s="352" customFormat="1" x14ac:dyDescent="0.3">
      <c r="H27" s="363"/>
    </row>
    <row r="28" spans="1:10" x14ac:dyDescent="0.3">
      <c r="H28" s="23"/>
    </row>
    <row r="29" spans="1:10" x14ac:dyDescent="0.3">
      <c r="H29" s="23"/>
      <c r="I29" s="23"/>
      <c r="J29" s="438"/>
    </row>
    <row r="30" spans="1:10" x14ac:dyDescent="0.3">
      <c r="H30" s="23"/>
      <c r="I30" s="23"/>
      <c r="J30" s="438"/>
    </row>
    <row r="31" spans="1:10" x14ac:dyDescent="0.3">
      <c r="H31" s="23"/>
      <c r="I31" s="23"/>
    </row>
    <row r="32" spans="1:10" x14ac:dyDescent="0.3">
      <c r="H32" s="23"/>
      <c r="I32" s="23"/>
    </row>
    <row r="33" spans="8:9" x14ac:dyDescent="0.3">
      <c r="H33" s="23"/>
      <c r="I33" s="23"/>
    </row>
    <row r="34" spans="8:9" x14ac:dyDescent="0.3">
      <c r="H34" s="23"/>
      <c r="I34" s="23"/>
    </row>
    <row r="35" spans="8:9" x14ac:dyDescent="0.3">
      <c r="H35" s="23"/>
    </row>
    <row r="36" spans="8:9" x14ac:dyDescent="0.3">
      <c r="H36" s="23"/>
    </row>
    <row r="37" spans="8:9" x14ac:dyDescent="0.3">
      <c r="H37" s="23"/>
    </row>
    <row r="38" spans="8:9" x14ac:dyDescent="0.3">
      <c r="H38" s="23"/>
    </row>
    <row r="39" spans="8:9" x14ac:dyDescent="0.3">
      <c r="H39" s="23"/>
    </row>
    <row r="40" spans="8:9" x14ac:dyDescent="0.3">
      <c r="H40" s="23"/>
    </row>
    <row r="41" spans="8:9" x14ac:dyDescent="0.3">
      <c r="H41" s="23"/>
    </row>
    <row r="42" spans="8:9" x14ac:dyDescent="0.3">
      <c r="H42" s="23"/>
    </row>
  </sheetData>
  <mergeCells count="12">
    <mergeCell ref="E26:G26"/>
    <mergeCell ref="H26:J26"/>
    <mergeCell ref="A2:J2"/>
    <mergeCell ref="A4:J4"/>
    <mergeCell ref="A5:J5"/>
    <mergeCell ref="G7:I7"/>
    <mergeCell ref="J7:J8"/>
    <mergeCell ref="A8:D9"/>
    <mergeCell ref="E8:E9"/>
    <mergeCell ref="G8:G9"/>
    <mergeCell ref="H8:H9"/>
    <mergeCell ref="I8:I9"/>
  </mergeCells>
  <pageMargins left="2.23" right="0.39370078740157483" top="1.0236220472440944" bottom="0.74803149606299213" header="0.31496062992125984" footer="0.31496062992125984"/>
  <pageSetup paperSize="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1"/>
  <dimension ref="A4:K84"/>
  <sheetViews>
    <sheetView topLeftCell="A52" workbookViewId="0">
      <selection activeCell="H73" sqref="H73"/>
    </sheetView>
  </sheetViews>
  <sheetFormatPr defaultColWidth="9.109375" defaultRowHeight="14.1" customHeight="1" x14ac:dyDescent="0.3"/>
  <cols>
    <col min="1" max="1" width="4.33203125" style="40" customWidth="1"/>
    <col min="2" max="2" width="3.44140625" style="40" customWidth="1"/>
    <col min="3" max="3" width="4.33203125" style="40" customWidth="1"/>
    <col min="4" max="4" width="39" style="40" customWidth="1"/>
    <col min="5" max="5" width="15.109375" style="40" customWidth="1"/>
    <col min="6" max="6" width="15.5546875" style="23" customWidth="1"/>
    <col min="7" max="7" width="15.6640625" style="23" customWidth="1"/>
    <col min="8" max="8" width="16.33203125" style="23" customWidth="1"/>
    <col min="9" max="9" width="15.88671875" style="23" customWidth="1"/>
    <col min="10" max="10" width="16.44140625" style="23" customWidth="1"/>
    <col min="11" max="11" width="12.109375" style="40" customWidth="1"/>
    <col min="12" max="12" width="13.33203125" style="40" bestFit="1" customWidth="1"/>
    <col min="13" max="16384" width="9.109375" style="40"/>
  </cols>
  <sheetData>
    <row r="4" spans="1:10" s="31" customFormat="1" ht="14.1" customHeight="1" x14ac:dyDescent="0.3">
      <c r="B4" s="31" t="s">
        <v>0</v>
      </c>
      <c r="E4" s="421"/>
      <c r="F4" s="49"/>
      <c r="G4" s="49"/>
      <c r="H4" s="49"/>
      <c r="I4" s="49"/>
      <c r="J4" s="49" t="s">
        <v>27</v>
      </c>
    </row>
    <row r="5" spans="1:10" s="31" customFormat="1" ht="14.1" customHeight="1" x14ac:dyDescent="0.3">
      <c r="A5" s="558" t="s">
        <v>471</v>
      </c>
      <c r="B5" s="558"/>
      <c r="C5" s="558"/>
      <c r="D5" s="558"/>
      <c r="E5" s="558"/>
      <c r="F5" s="558"/>
      <c r="G5" s="558"/>
      <c r="H5" s="558"/>
      <c r="I5" s="558"/>
      <c r="J5" s="558"/>
    </row>
    <row r="6" spans="1:10" ht="14.1" customHeight="1" x14ac:dyDescent="0.3">
      <c r="A6" s="544" t="s">
        <v>472</v>
      </c>
      <c r="B6" s="544"/>
      <c r="C6" s="544"/>
      <c r="D6" s="544"/>
      <c r="E6" s="544"/>
      <c r="F6" s="544"/>
      <c r="G6" s="544"/>
      <c r="H6" s="544"/>
      <c r="I6" s="544"/>
      <c r="J6" s="544"/>
    </row>
    <row r="7" spans="1:10" ht="14.1" customHeight="1" x14ac:dyDescent="0.3">
      <c r="A7" s="576"/>
      <c r="B7" s="576"/>
      <c r="C7" s="576"/>
      <c r="D7" s="576"/>
      <c r="E7" s="576"/>
      <c r="F7" s="576"/>
      <c r="G7" s="576"/>
      <c r="H7" s="576"/>
      <c r="I7" s="576"/>
      <c r="J7" s="576"/>
    </row>
    <row r="8" spans="1:10" ht="14.1" customHeight="1" thickBot="1" x14ac:dyDescent="0.35">
      <c r="A8" s="575" t="s">
        <v>68</v>
      </c>
      <c r="B8" s="575"/>
      <c r="C8" s="575"/>
      <c r="D8" s="575"/>
      <c r="J8" s="204" t="s">
        <v>247</v>
      </c>
    </row>
    <row r="9" spans="1:10" ht="14.1" customHeight="1" thickBot="1" x14ac:dyDescent="0.35">
      <c r="A9" s="25"/>
      <c r="B9" s="420"/>
      <c r="C9" s="420"/>
      <c r="D9" s="420"/>
      <c r="E9" s="27"/>
      <c r="F9" s="415"/>
      <c r="G9" s="545" t="s">
        <v>20</v>
      </c>
      <c r="H9" s="545"/>
      <c r="I9" s="545"/>
      <c r="J9" s="518" t="s">
        <v>25</v>
      </c>
    </row>
    <row r="10" spans="1:10" ht="14.1" customHeight="1" x14ac:dyDescent="0.3">
      <c r="A10" s="549" t="s">
        <v>1</v>
      </c>
      <c r="B10" s="550"/>
      <c r="C10" s="550"/>
      <c r="D10" s="546"/>
      <c r="E10" s="546" t="s">
        <v>17</v>
      </c>
      <c r="F10" s="416" t="s">
        <v>18</v>
      </c>
      <c r="G10" s="430" t="s">
        <v>489</v>
      </c>
      <c r="H10" s="430" t="s">
        <v>22</v>
      </c>
      <c r="I10" s="547" t="s">
        <v>23</v>
      </c>
      <c r="J10" s="519"/>
    </row>
    <row r="11" spans="1:10" ht="14.1" customHeight="1" x14ac:dyDescent="0.3">
      <c r="A11" s="549"/>
      <c r="B11" s="550"/>
      <c r="C11" s="550"/>
      <c r="D11" s="546"/>
      <c r="E11" s="546"/>
      <c r="F11" s="416" t="s">
        <v>19</v>
      </c>
      <c r="G11" s="431" t="s">
        <v>19</v>
      </c>
      <c r="H11" s="431" t="s">
        <v>24</v>
      </c>
      <c r="I11" s="548"/>
      <c r="J11" s="416" t="s">
        <v>26</v>
      </c>
    </row>
    <row r="12" spans="1:10" ht="14.1" customHeight="1" thickBot="1" x14ac:dyDescent="0.35">
      <c r="A12" s="551" t="s">
        <v>491</v>
      </c>
      <c r="B12" s="552"/>
      <c r="C12" s="552"/>
      <c r="D12" s="553"/>
      <c r="E12" s="432" t="s">
        <v>492</v>
      </c>
      <c r="F12" s="432" t="s">
        <v>493</v>
      </c>
      <c r="G12" s="432" t="s">
        <v>494</v>
      </c>
      <c r="H12" s="432" t="s">
        <v>495</v>
      </c>
      <c r="I12" s="432" t="s">
        <v>496</v>
      </c>
      <c r="J12" s="432" t="s">
        <v>497</v>
      </c>
    </row>
    <row r="13" spans="1:10" ht="14.1" customHeight="1" x14ac:dyDescent="0.3">
      <c r="A13" s="292"/>
      <c r="B13" s="290"/>
      <c r="C13" s="290"/>
      <c r="D13" s="293"/>
      <c r="E13" s="294"/>
      <c r="F13" s="291"/>
      <c r="G13" s="291"/>
      <c r="H13" s="291"/>
      <c r="I13" s="291"/>
      <c r="J13" s="291"/>
    </row>
    <row r="14" spans="1:10" ht="14.1" customHeight="1" x14ac:dyDescent="0.3">
      <c r="A14" s="554" t="s">
        <v>66</v>
      </c>
      <c r="B14" s="521"/>
      <c r="C14" s="521"/>
      <c r="D14" s="522"/>
      <c r="E14" s="300"/>
      <c r="F14" s="14"/>
      <c r="G14" s="14"/>
      <c r="H14" s="14"/>
      <c r="I14" s="14"/>
      <c r="J14" s="14"/>
    </row>
    <row r="15" spans="1:10" ht="14.1" customHeight="1" x14ac:dyDescent="0.3">
      <c r="A15" s="32"/>
      <c r="B15" s="524" t="s">
        <v>2</v>
      </c>
      <c r="C15" s="524"/>
      <c r="D15" s="525"/>
      <c r="E15" s="53" t="s">
        <v>167</v>
      </c>
      <c r="F15" s="14"/>
      <c r="G15" s="14"/>
      <c r="H15" s="14"/>
      <c r="I15" s="14"/>
      <c r="J15" s="14"/>
    </row>
    <row r="16" spans="1:10" ht="14.1" customHeight="1" x14ac:dyDescent="0.3">
      <c r="A16" s="32"/>
      <c r="B16" s="33"/>
      <c r="C16" s="524" t="s">
        <v>3</v>
      </c>
      <c r="D16" s="525"/>
      <c r="E16" s="101" t="s">
        <v>82</v>
      </c>
      <c r="F16" s="22">
        <v>669337</v>
      </c>
      <c r="G16" s="22">
        <v>426456</v>
      </c>
      <c r="H16" s="22">
        <v>426456</v>
      </c>
      <c r="I16" s="22">
        <f t="shared" ref="I16:I31" si="0">SUM(G16:H16)</f>
        <v>852912</v>
      </c>
      <c r="J16" s="22">
        <v>1139304</v>
      </c>
    </row>
    <row r="17" spans="1:10" ht="14.1" customHeight="1" x14ac:dyDescent="0.3">
      <c r="A17" s="32"/>
      <c r="B17" s="524" t="s">
        <v>4</v>
      </c>
      <c r="C17" s="524"/>
      <c r="D17" s="525"/>
      <c r="E17" s="53" t="s">
        <v>168</v>
      </c>
      <c r="F17" s="392">
        <f>SUM(F19:F26)</f>
        <v>273414</v>
      </c>
      <c r="G17" s="392">
        <f t="shared" ref="G17:J17" si="1">SUM(G19:G26)</f>
        <v>148576</v>
      </c>
      <c r="H17" s="392">
        <f t="shared" si="1"/>
        <v>148576</v>
      </c>
      <c r="I17" s="392">
        <f t="shared" si="0"/>
        <v>297152</v>
      </c>
      <c r="J17" s="392">
        <f t="shared" si="1"/>
        <v>362884</v>
      </c>
    </row>
    <row r="18" spans="1:10" ht="14.1" customHeight="1" x14ac:dyDescent="0.3">
      <c r="A18" s="32"/>
      <c r="B18" s="31"/>
      <c r="C18" s="524" t="s">
        <v>5</v>
      </c>
      <c r="D18" s="525"/>
      <c r="E18" s="101" t="s">
        <v>83</v>
      </c>
      <c r="F18" s="22">
        <v>48000</v>
      </c>
      <c r="G18" s="22">
        <v>24000</v>
      </c>
      <c r="H18" s="22">
        <v>24000</v>
      </c>
      <c r="I18" s="22">
        <f t="shared" si="0"/>
        <v>48000</v>
      </c>
      <c r="J18" s="22">
        <v>72000</v>
      </c>
    </row>
    <row r="19" spans="1:10" ht="14.1" customHeight="1" x14ac:dyDescent="0.3">
      <c r="A19" s="32"/>
      <c r="B19" s="31"/>
      <c r="C19" s="237" t="s">
        <v>137</v>
      </c>
      <c r="D19" s="236"/>
      <c r="E19" s="238" t="s">
        <v>152</v>
      </c>
      <c r="F19" s="22">
        <v>67500</v>
      </c>
      <c r="G19" s="22">
        <v>33750</v>
      </c>
      <c r="H19" s="22">
        <v>33750</v>
      </c>
      <c r="I19" s="22">
        <f t="shared" si="0"/>
        <v>67500</v>
      </c>
      <c r="J19" s="22">
        <v>67500</v>
      </c>
    </row>
    <row r="20" spans="1:10" ht="14.1" customHeight="1" x14ac:dyDescent="0.3">
      <c r="A20" s="32"/>
      <c r="B20" s="31"/>
      <c r="C20" s="237" t="s">
        <v>138</v>
      </c>
      <c r="D20" s="236"/>
      <c r="E20" s="238" t="s">
        <v>153</v>
      </c>
      <c r="F20" s="22">
        <v>67500</v>
      </c>
      <c r="G20" s="22">
        <v>33750</v>
      </c>
      <c r="H20" s="22">
        <v>33750</v>
      </c>
      <c r="I20" s="22">
        <f t="shared" si="0"/>
        <v>67500</v>
      </c>
      <c r="J20" s="22">
        <v>67500</v>
      </c>
    </row>
    <row r="21" spans="1:10" ht="14.1" customHeight="1" x14ac:dyDescent="0.3">
      <c r="A21" s="32"/>
      <c r="B21" s="31"/>
      <c r="C21" s="237" t="s">
        <v>139</v>
      </c>
      <c r="D21" s="236"/>
      <c r="E21" s="238" t="s">
        <v>154</v>
      </c>
      <c r="F21" s="22">
        <v>10000</v>
      </c>
      <c r="G21" s="22">
        <v>10000</v>
      </c>
      <c r="H21" s="22">
        <v>0</v>
      </c>
      <c r="I21" s="22">
        <f t="shared" si="0"/>
        <v>10000</v>
      </c>
      <c r="J21" s="22">
        <v>18000</v>
      </c>
    </row>
    <row r="22" spans="1:10" ht="14.1" customHeight="1" x14ac:dyDescent="0.3">
      <c r="A22" s="32"/>
      <c r="B22" s="31"/>
      <c r="C22" s="237" t="s">
        <v>142</v>
      </c>
      <c r="D22" s="236"/>
      <c r="E22" s="238" t="s">
        <v>157</v>
      </c>
      <c r="F22" s="22">
        <v>0</v>
      </c>
      <c r="G22" s="22">
        <v>0</v>
      </c>
      <c r="H22" s="22">
        <v>0</v>
      </c>
      <c r="I22" s="22">
        <f t="shared" si="0"/>
        <v>0</v>
      </c>
      <c r="J22" s="22">
        <v>0</v>
      </c>
    </row>
    <row r="23" spans="1:10" ht="14.1" customHeight="1" x14ac:dyDescent="0.3">
      <c r="A23" s="32"/>
      <c r="B23" s="31"/>
      <c r="C23" s="237" t="s">
        <v>146</v>
      </c>
      <c r="D23" s="236"/>
      <c r="E23" s="238" t="s">
        <v>159</v>
      </c>
      <c r="F23" s="22">
        <v>0</v>
      </c>
      <c r="G23" s="22">
        <v>0</v>
      </c>
      <c r="H23" s="22">
        <v>0</v>
      </c>
      <c r="I23" s="22">
        <f t="shared" si="0"/>
        <v>0</v>
      </c>
      <c r="J23" s="22">
        <v>5000</v>
      </c>
    </row>
    <row r="24" spans="1:10" ht="14.1" customHeight="1" x14ac:dyDescent="0.3">
      <c r="A24" s="32"/>
      <c r="B24" s="31"/>
      <c r="C24" s="237" t="s">
        <v>145</v>
      </c>
      <c r="D24" s="236"/>
      <c r="E24" s="238" t="s">
        <v>161</v>
      </c>
      <c r="F24" s="22">
        <v>62819</v>
      </c>
      <c r="G24" s="22">
        <v>0</v>
      </c>
      <c r="H24" s="22">
        <v>71076</v>
      </c>
      <c r="I24" s="22">
        <f t="shared" si="0"/>
        <v>71076</v>
      </c>
      <c r="J24" s="22">
        <v>94942</v>
      </c>
    </row>
    <row r="25" spans="1:10" ht="14.1" customHeight="1" x14ac:dyDescent="0.3">
      <c r="A25" s="32"/>
      <c r="B25" s="31"/>
      <c r="C25" s="237" t="s">
        <v>258</v>
      </c>
      <c r="D25" s="236"/>
      <c r="E25" s="238" t="s">
        <v>161</v>
      </c>
      <c r="F25" s="22">
        <v>55595</v>
      </c>
      <c r="G25" s="22">
        <v>71076</v>
      </c>
      <c r="H25" s="22">
        <v>0</v>
      </c>
      <c r="I25" s="22">
        <f t="shared" si="0"/>
        <v>71076</v>
      </c>
      <c r="J25" s="22">
        <v>94942</v>
      </c>
    </row>
    <row r="26" spans="1:10" ht="14.1" customHeight="1" x14ac:dyDescent="0.3">
      <c r="A26" s="32"/>
      <c r="B26" s="31"/>
      <c r="C26" s="237" t="s">
        <v>147</v>
      </c>
      <c r="D26" s="236"/>
      <c r="E26" s="238" t="s">
        <v>162</v>
      </c>
      <c r="F26" s="22">
        <v>10000</v>
      </c>
      <c r="G26" s="22">
        <v>0</v>
      </c>
      <c r="H26" s="22">
        <v>10000</v>
      </c>
      <c r="I26" s="22">
        <f t="shared" si="0"/>
        <v>10000</v>
      </c>
      <c r="J26" s="22">
        <v>15000</v>
      </c>
    </row>
    <row r="27" spans="1:10" ht="14.1" customHeight="1" x14ac:dyDescent="0.3">
      <c r="A27" s="32"/>
      <c r="B27" s="33" t="s">
        <v>64</v>
      </c>
      <c r="C27" s="33"/>
      <c r="D27" s="34"/>
      <c r="E27" s="53" t="s">
        <v>163</v>
      </c>
      <c r="F27" s="393">
        <f>SUM(F28:F31)</f>
        <v>97908</v>
      </c>
      <c r="G27" s="393">
        <f t="shared" ref="G27:J27" si="2">SUM(G28:G31)</f>
        <v>57566.92</v>
      </c>
      <c r="H27" s="393">
        <f t="shared" si="2"/>
        <v>57845.08</v>
      </c>
      <c r="I27" s="393">
        <f t="shared" si="0"/>
        <v>115412</v>
      </c>
      <c r="J27" s="393">
        <f t="shared" si="2"/>
        <v>158729</v>
      </c>
    </row>
    <row r="28" spans="1:10" ht="14.1" customHeight="1" x14ac:dyDescent="0.3">
      <c r="A28" s="32"/>
      <c r="B28" s="31"/>
      <c r="C28" s="86" t="s">
        <v>148</v>
      </c>
      <c r="D28" s="84"/>
      <c r="E28" s="53" t="s">
        <v>164</v>
      </c>
      <c r="F28" s="22">
        <v>84756.2</v>
      </c>
      <c r="G28" s="22">
        <v>51174.720000000001</v>
      </c>
      <c r="H28" s="22">
        <v>51175.28</v>
      </c>
      <c r="I28" s="14">
        <f t="shared" si="0"/>
        <v>102350</v>
      </c>
      <c r="J28" s="14">
        <v>136717</v>
      </c>
    </row>
    <row r="29" spans="1:10" ht="14.1" customHeight="1" x14ac:dyDescent="0.3">
      <c r="A29" s="32"/>
      <c r="B29" s="31"/>
      <c r="C29" s="86" t="s">
        <v>149</v>
      </c>
      <c r="D29" s="84"/>
      <c r="E29" s="53" t="s">
        <v>165</v>
      </c>
      <c r="F29" s="22">
        <v>4223.8</v>
      </c>
      <c r="G29" s="22">
        <v>1200</v>
      </c>
      <c r="H29" s="22">
        <v>1200</v>
      </c>
      <c r="I29" s="14">
        <f t="shared" si="0"/>
        <v>2400</v>
      </c>
      <c r="J29" s="14">
        <v>3600</v>
      </c>
    </row>
    <row r="30" spans="1:10" ht="14.1" customHeight="1" x14ac:dyDescent="0.3">
      <c r="A30" s="32"/>
      <c r="B30" s="31"/>
      <c r="C30" s="86" t="s">
        <v>150</v>
      </c>
      <c r="D30" s="84"/>
      <c r="E30" s="53" t="s">
        <v>169</v>
      </c>
      <c r="F30" s="22">
        <v>6600</v>
      </c>
      <c r="G30" s="22">
        <v>3992.2</v>
      </c>
      <c r="H30" s="22">
        <v>4269.8</v>
      </c>
      <c r="I30" s="14">
        <f t="shared" si="0"/>
        <v>8262</v>
      </c>
      <c r="J30" s="14">
        <v>14812</v>
      </c>
    </row>
    <row r="31" spans="1:10" ht="14.1" customHeight="1" x14ac:dyDescent="0.3">
      <c r="A31" s="32"/>
      <c r="B31" s="31"/>
      <c r="C31" s="86" t="s">
        <v>151</v>
      </c>
      <c r="D31" s="84"/>
      <c r="E31" s="53" t="s">
        <v>166</v>
      </c>
      <c r="F31" s="22">
        <v>2328</v>
      </c>
      <c r="G31" s="22">
        <v>1200</v>
      </c>
      <c r="H31" s="22">
        <v>1200</v>
      </c>
      <c r="I31" s="14">
        <f t="shared" si="0"/>
        <v>2400</v>
      </c>
      <c r="J31" s="14">
        <v>3600</v>
      </c>
    </row>
    <row r="32" spans="1:10" ht="14.1" customHeight="1" x14ac:dyDescent="0.3">
      <c r="A32" s="32"/>
      <c r="B32" s="150" t="s">
        <v>6</v>
      </c>
      <c r="C32" s="151"/>
      <c r="E32" s="53" t="s">
        <v>170</v>
      </c>
      <c r="F32" s="14"/>
      <c r="G32" s="14"/>
      <c r="H32" s="14"/>
      <c r="I32" s="14"/>
      <c r="J32" s="14"/>
    </row>
    <row r="33" spans="1:10" ht="14.1" customHeight="1" x14ac:dyDescent="0.3">
      <c r="A33" s="32"/>
      <c r="B33" s="33"/>
      <c r="C33" s="149" t="s">
        <v>6</v>
      </c>
      <c r="D33" s="151"/>
      <c r="E33" s="53" t="s">
        <v>166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</row>
    <row r="34" spans="1:10" ht="14.1" customHeight="1" x14ac:dyDescent="0.3">
      <c r="A34" s="32"/>
      <c r="B34" s="33"/>
      <c r="C34" s="540" t="s">
        <v>266</v>
      </c>
      <c r="D34" s="537"/>
      <c r="E34" s="53"/>
      <c r="F34" s="22">
        <v>10000</v>
      </c>
      <c r="G34" s="22">
        <v>0</v>
      </c>
      <c r="H34" s="22">
        <v>10000</v>
      </c>
      <c r="I34" s="22">
        <f>SUM(G34:H34)</f>
        <v>10000</v>
      </c>
      <c r="J34" s="22">
        <v>15000</v>
      </c>
    </row>
    <row r="35" spans="1:10" ht="14.1" customHeight="1" x14ac:dyDescent="0.3">
      <c r="A35" s="32"/>
      <c r="B35" s="33"/>
      <c r="C35" s="262" t="s">
        <v>348</v>
      </c>
      <c r="D35" s="261"/>
      <c r="E35" s="53"/>
      <c r="F35" s="22">
        <v>0</v>
      </c>
      <c r="G35" s="22">
        <v>0</v>
      </c>
      <c r="H35" s="22">
        <v>0</v>
      </c>
      <c r="I35" s="22">
        <v>0</v>
      </c>
      <c r="J35" s="22">
        <v>0</v>
      </c>
    </row>
    <row r="36" spans="1:10" ht="14.1" customHeight="1" x14ac:dyDescent="0.3">
      <c r="A36" s="32"/>
      <c r="B36" s="521" t="s">
        <v>92</v>
      </c>
      <c r="C36" s="521"/>
      <c r="D36" s="522"/>
      <c r="E36" s="89"/>
      <c r="F36" s="17">
        <f>SUM(F16,F17,F18,F27,F33)</f>
        <v>1088659</v>
      </c>
      <c r="G36" s="17">
        <f>SUM(G16,G17,G18,G27,G34)</f>
        <v>656598.92000000004</v>
      </c>
      <c r="H36" s="17">
        <f t="shared" ref="H36:J36" si="3">SUM(H16,H17,H18,H27,H34)</f>
        <v>666877.07999999996</v>
      </c>
      <c r="I36" s="17">
        <f>SUM(I16,I17,I18,I27,I34)</f>
        <v>1323476</v>
      </c>
      <c r="J36" s="17">
        <f t="shared" si="3"/>
        <v>1747917</v>
      </c>
    </row>
    <row r="37" spans="1:10" s="20" customFormat="1" ht="14.1" customHeight="1" x14ac:dyDescent="0.3">
      <c r="A37" s="192"/>
      <c r="B37" s="56"/>
      <c r="C37" s="56"/>
      <c r="D37" s="56"/>
      <c r="E37" s="29"/>
      <c r="F37" s="202"/>
      <c r="G37" s="202"/>
      <c r="H37" s="202"/>
      <c r="I37" s="202"/>
      <c r="J37" s="202"/>
    </row>
    <row r="38" spans="1:10" s="20" customFormat="1" ht="14.1" customHeight="1" x14ac:dyDescent="0.3">
      <c r="A38" s="33"/>
      <c r="B38" s="177"/>
      <c r="C38" s="177"/>
      <c r="D38" s="177"/>
      <c r="E38" s="179"/>
      <c r="F38" s="59"/>
      <c r="G38" s="59"/>
      <c r="H38" s="59"/>
      <c r="I38" s="59"/>
    </row>
    <row r="39" spans="1:10" s="20" customFormat="1" ht="14.1" customHeight="1" x14ac:dyDescent="0.3">
      <c r="A39" s="33"/>
      <c r="B39" s="274"/>
      <c r="C39" s="274"/>
      <c r="D39" s="274"/>
      <c r="E39" s="281"/>
      <c r="F39" s="59"/>
      <c r="G39" s="59"/>
      <c r="H39" s="59"/>
      <c r="I39" s="59"/>
      <c r="J39" s="59"/>
    </row>
    <row r="40" spans="1:10" s="20" customFormat="1" ht="14.1" customHeight="1" x14ac:dyDescent="0.3">
      <c r="A40" s="33"/>
      <c r="B40" s="274"/>
      <c r="C40" s="274"/>
      <c r="D40" s="274"/>
      <c r="E40" s="281"/>
      <c r="F40" s="59"/>
      <c r="G40" s="59"/>
      <c r="H40" s="59"/>
      <c r="I40" s="59"/>
      <c r="J40" s="59"/>
    </row>
    <row r="41" spans="1:10" s="20" customFormat="1" ht="14.1" customHeight="1" x14ac:dyDescent="0.3">
      <c r="A41" s="33"/>
      <c r="B41" s="381"/>
      <c r="C41" s="381"/>
      <c r="D41" s="381"/>
      <c r="E41" s="384"/>
      <c r="F41" s="59"/>
      <c r="G41" s="59"/>
      <c r="H41" s="59"/>
      <c r="I41" s="59"/>
      <c r="J41" s="59"/>
    </row>
    <row r="42" spans="1:10" s="20" customFormat="1" ht="14.1" customHeight="1" x14ac:dyDescent="0.3">
      <c r="A42" s="33"/>
      <c r="B42" s="274"/>
      <c r="C42" s="274"/>
      <c r="D42" s="274"/>
      <c r="E42" s="281"/>
      <c r="F42" s="59"/>
      <c r="G42" s="59"/>
      <c r="H42" s="59"/>
      <c r="I42" s="59"/>
      <c r="J42" s="59"/>
    </row>
    <row r="43" spans="1:10" s="20" customFormat="1" ht="14.1" customHeight="1" x14ac:dyDescent="0.3">
      <c r="A43" s="575" t="s">
        <v>68</v>
      </c>
      <c r="B43" s="575"/>
      <c r="C43" s="575"/>
      <c r="D43" s="575"/>
      <c r="E43" s="183"/>
      <c r="F43" s="59"/>
      <c r="G43" s="59"/>
      <c r="H43" s="59"/>
      <c r="I43" s="59"/>
      <c r="J43" s="204" t="s">
        <v>246</v>
      </c>
    </row>
    <row r="44" spans="1:10" ht="14.1" customHeight="1" x14ac:dyDescent="0.3">
      <c r="A44" s="42"/>
      <c r="B44" s="29"/>
      <c r="C44" s="29"/>
      <c r="D44" s="43"/>
      <c r="E44" s="286"/>
      <c r="F44" s="282"/>
      <c r="G44" s="566" t="s">
        <v>20</v>
      </c>
      <c r="H44" s="566"/>
      <c r="I44" s="566"/>
      <c r="J44" s="567" t="s">
        <v>25</v>
      </c>
    </row>
    <row r="45" spans="1:10" ht="14.1" customHeight="1" x14ac:dyDescent="0.3">
      <c r="A45" s="284"/>
      <c r="B45" s="281"/>
      <c r="C45" s="281"/>
      <c r="D45" s="285"/>
      <c r="E45" s="569" t="s">
        <v>17</v>
      </c>
      <c r="F45" s="283" t="s">
        <v>18</v>
      </c>
      <c r="G45" s="283" t="s">
        <v>21</v>
      </c>
      <c r="H45" s="283" t="s">
        <v>22</v>
      </c>
      <c r="I45" s="570" t="s">
        <v>23</v>
      </c>
      <c r="J45" s="568"/>
    </row>
    <row r="46" spans="1:10" ht="14.1" customHeight="1" x14ac:dyDescent="0.3">
      <c r="A46" s="572" t="s">
        <v>1</v>
      </c>
      <c r="B46" s="531"/>
      <c r="C46" s="531"/>
      <c r="D46" s="573"/>
      <c r="E46" s="569"/>
      <c r="F46" s="283" t="s">
        <v>19</v>
      </c>
      <c r="G46" s="283" t="s">
        <v>19</v>
      </c>
      <c r="H46" s="283" t="s">
        <v>24</v>
      </c>
      <c r="I46" s="571"/>
      <c r="J46" s="283" t="s">
        <v>26</v>
      </c>
    </row>
    <row r="47" spans="1:10" ht="14.1" customHeight="1" x14ac:dyDescent="0.3">
      <c r="A47" s="563">
        <v>1</v>
      </c>
      <c r="B47" s="564"/>
      <c r="C47" s="564"/>
      <c r="D47" s="565"/>
      <c r="E47" s="30">
        <v>2</v>
      </c>
      <c r="F47" s="93">
        <v>3</v>
      </c>
      <c r="G47" s="93">
        <v>4</v>
      </c>
      <c r="H47" s="93">
        <v>5</v>
      </c>
      <c r="I47" s="93">
        <v>6</v>
      </c>
      <c r="J47" s="93">
        <v>7</v>
      </c>
    </row>
    <row r="48" spans="1:10" ht="12.9" customHeight="1" x14ac:dyDescent="0.3">
      <c r="A48" s="196" t="s">
        <v>7</v>
      </c>
      <c r="B48" s="60"/>
      <c r="C48" s="47"/>
      <c r="D48" s="203"/>
      <c r="E48" s="181"/>
      <c r="F48" s="16"/>
      <c r="G48" s="16"/>
      <c r="H48" s="16"/>
      <c r="I48" s="16"/>
      <c r="J48" s="16"/>
    </row>
    <row r="49" spans="1:11" ht="12.9" customHeight="1" x14ac:dyDescent="0.3">
      <c r="A49" s="11"/>
      <c r="B49" s="523" t="s">
        <v>8</v>
      </c>
      <c r="C49" s="524"/>
      <c r="D49" s="525"/>
      <c r="E49" s="53" t="s">
        <v>129</v>
      </c>
      <c r="F49" s="14"/>
      <c r="G49" s="14"/>
      <c r="H49" s="14"/>
      <c r="I49" s="14"/>
      <c r="J49" s="14"/>
    </row>
    <row r="50" spans="1:11" ht="12.9" customHeight="1" x14ac:dyDescent="0.3">
      <c r="A50" s="11"/>
      <c r="B50" s="152"/>
      <c r="C50" s="523" t="s">
        <v>8</v>
      </c>
      <c r="D50" s="525"/>
      <c r="E50" s="53" t="s">
        <v>122</v>
      </c>
      <c r="F50" s="14">
        <v>64260</v>
      </c>
      <c r="G50" s="14">
        <v>14675</v>
      </c>
      <c r="H50" s="14">
        <v>35325</v>
      </c>
      <c r="I50" s="14">
        <f>SUM(G50:H50)</f>
        <v>50000</v>
      </c>
      <c r="J50" s="14">
        <v>50000</v>
      </c>
    </row>
    <row r="51" spans="1:11" ht="12.9" customHeight="1" x14ac:dyDescent="0.3">
      <c r="A51" s="11"/>
      <c r="B51" s="523" t="s">
        <v>9</v>
      </c>
      <c r="C51" s="524"/>
      <c r="D51" s="525"/>
      <c r="E51" s="53" t="s">
        <v>130</v>
      </c>
      <c r="F51" s="14"/>
      <c r="G51" s="14"/>
      <c r="H51" s="14"/>
      <c r="I51" s="14"/>
      <c r="J51" s="14"/>
    </row>
    <row r="52" spans="1:11" ht="12.9" customHeight="1" x14ac:dyDescent="0.3">
      <c r="A52" s="11"/>
      <c r="B52" s="152"/>
      <c r="C52" s="523" t="s">
        <v>52</v>
      </c>
      <c r="D52" s="525"/>
      <c r="E52" s="53" t="s">
        <v>123</v>
      </c>
      <c r="F52" s="14">
        <v>70455.12</v>
      </c>
      <c r="G52" s="14">
        <v>34800</v>
      </c>
      <c r="H52" s="14">
        <v>15200</v>
      </c>
      <c r="I52" s="14">
        <f>SUM(G52:H52)</f>
        <v>50000</v>
      </c>
      <c r="J52" s="14">
        <v>80000</v>
      </c>
    </row>
    <row r="53" spans="1:11" ht="12.9" customHeight="1" x14ac:dyDescent="0.3">
      <c r="A53" s="11"/>
      <c r="B53" s="523" t="s">
        <v>10</v>
      </c>
      <c r="C53" s="524"/>
      <c r="D53" s="525"/>
      <c r="E53" s="53" t="s">
        <v>131</v>
      </c>
      <c r="F53" s="14"/>
      <c r="G53" s="14"/>
      <c r="H53" s="14"/>
      <c r="I53" s="14"/>
      <c r="J53" s="14"/>
    </row>
    <row r="54" spans="1:11" ht="12.9" customHeight="1" x14ac:dyDescent="0.3">
      <c r="A54" s="11"/>
      <c r="B54" s="152"/>
      <c r="C54" s="523" t="s">
        <v>35</v>
      </c>
      <c r="D54" s="525"/>
      <c r="E54" s="53" t="s">
        <v>124</v>
      </c>
      <c r="F54" s="14">
        <v>32803.599999999999</v>
      </c>
      <c r="G54" s="14">
        <v>4375.7</v>
      </c>
      <c r="H54" s="14">
        <v>95624.3</v>
      </c>
      <c r="I54" s="14">
        <f>SUM(G54:H54)</f>
        <v>100000</v>
      </c>
      <c r="J54" s="14">
        <v>70000</v>
      </c>
    </row>
    <row r="55" spans="1:11" ht="12.9" customHeight="1" x14ac:dyDescent="0.3">
      <c r="A55" s="11"/>
      <c r="B55" s="523" t="s">
        <v>77</v>
      </c>
      <c r="C55" s="524"/>
      <c r="D55" s="525"/>
      <c r="E55" s="53" t="s">
        <v>133</v>
      </c>
      <c r="F55" s="19"/>
      <c r="G55" s="19"/>
      <c r="H55" s="19"/>
      <c r="I55" s="19"/>
      <c r="J55" s="19"/>
      <c r="K55" s="246"/>
    </row>
    <row r="56" spans="1:11" ht="12.9" customHeight="1" x14ac:dyDescent="0.3">
      <c r="A56" s="11"/>
      <c r="B56" s="152"/>
      <c r="C56" s="523" t="s">
        <v>43</v>
      </c>
      <c r="D56" s="525"/>
      <c r="E56" s="53" t="s">
        <v>127</v>
      </c>
      <c r="F56" s="22">
        <v>20077.14</v>
      </c>
      <c r="G56" s="22">
        <v>0</v>
      </c>
      <c r="H56" s="22">
        <v>21600</v>
      </c>
      <c r="I56" s="22">
        <f>SUM(G56:H56)</f>
        <v>21600</v>
      </c>
      <c r="J56" s="22">
        <v>21600</v>
      </c>
    </row>
    <row r="57" spans="1:11" ht="12.9" customHeight="1" x14ac:dyDescent="0.3">
      <c r="A57" s="11"/>
      <c r="B57" s="152"/>
      <c r="C57" s="523" t="s">
        <v>120</v>
      </c>
      <c r="D57" s="525"/>
      <c r="E57" s="53" t="s">
        <v>128</v>
      </c>
      <c r="F57" s="22">
        <v>24192</v>
      </c>
      <c r="G57" s="22">
        <v>10080</v>
      </c>
      <c r="H57" s="22">
        <v>14112</v>
      </c>
      <c r="I57" s="22">
        <f>SUM(G57:H57)</f>
        <v>24192</v>
      </c>
      <c r="J57" s="22">
        <v>24192</v>
      </c>
    </row>
    <row r="58" spans="1:11" ht="12.9" customHeight="1" x14ac:dyDescent="0.3">
      <c r="A58" s="11"/>
      <c r="B58" s="211"/>
      <c r="C58" s="211" t="s">
        <v>248</v>
      </c>
      <c r="D58" s="212"/>
      <c r="E58" s="53" t="s">
        <v>216</v>
      </c>
      <c r="F58" s="22">
        <v>0</v>
      </c>
      <c r="G58" s="22">
        <v>0</v>
      </c>
      <c r="H58" s="22">
        <v>1000</v>
      </c>
      <c r="I58" s="22">
        <f>SUM(G58:H58)</f>
        <v>1000</v>
      </c>
      <c r="J58" s="22">
        <v>1000</v>
      </c>
    </row>
    <row r="59" spans="1:11" ht="12.9" customHeight="1" x14ac:dyDescent="0.3">
      <c r="A59" s="11"/>
      <c r="B59" s="540" t="s">
        <v>60</v>
      </c>
      <c r="C59" s="526"/>
      <c r="D59" s="525"/>
      <c r="E59" s="53" t="s">
        <v>171</v>
      </c>
      <c r="F59" s="14"/>
      <c r="G59" s="14"/>
      <c r="H59" s="14"/>
      <c r="I59" s="14"/>
      <c r="J59" s="14"/>
    </row>
    <row r="60" spans="1:11" ht="12.9" customHeight="1" x14ac:dyDescent="0.3">
      <c r="A60" s="11"/>
      <c r="B60" s="155"/>
      <c r="C60" s="540" t="s">
        <v>107</v>
      </c>
      <c r="D60" s="525"/>
      <c r="E60" s="53" t="s">
        <v>174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</row>
    <row r="61" spans="1:11" ht="12.9" customHeight="1" x14ac:dyDescent="0.3">
      <c r="A61" s="11"/>
      <c r="B61" s="262"/>
      <c r="C61" s="262" t="s">
        <v>349</v>
      </c>
      <c r="D61" s="259"/>
      <c r="E61" s="164"/>
      <c r="F61" s="22">
        <v>0</v>
      </c>
      <c r="G61" s="22">
        <v>0</v>
      </c>
      <c r="H61" s="22">
        <v>0</v>
      </c>
      <c r="I61" s="22">
        <v>0</v>
      </c>
      <c r="J61" s="22">
        <v>0</v>
      </c>
    </row>
    <row r="62" spans="1:11" ht="12.9" customHeight="1" x14ac:dyDescent="0.3">
      <c r="A62" s="11"/>
      <c r="B62" s="161" t="s">
        <v>230</v>
      </c>
      <c r="C62" s="153"/>
      <c r="D62" s="154"/>
      <c r="E62" s="165" t="s">
        <v>175</v>
      </c>
      <c r="F62" s="394"/>
      <c r="G62" s="394"/>
      <c r="H62" s="394"/>
      <c r="I62" s="394"/>
      <c r="J62" s="394"/>
    </row>
    <row r="63" spans="1:11" ht="12.9" customHeight="1" x14ac:dyDescent="0.3">
      <c r="A63" s="11"/>
      <c r="B63" s="161"/>
      <c r="C63" s="161" t="s">
        <v>108</v>
      </c>
      <c r="D63" s="162"/>
      <c r="E63" s="165" t="s">
        <v>176</v>
      </c>
      <c r="F63" s="166">
        <v>700</v>
      </c>
      <c r="G63" s="166">
        <v>1530</v>
      </c>
      <c r="H63" s="166">
        <v>4470</v>
      </c>
      <c r="I63" s="166">
        <f>SUM(G63:H63)</f>
        <v>6000</v>
      </c>
      <c r="J63" s="166">
        <v>6000</v>
      </c>
    </row>
    <row r="64" spans="1:11" ht="12.9" customHeight="1" x14ac:dyDescent="0.3">
      <c r="A64" s="11"/>
      <c r="B64" s="161" t="s">
        <v>231</v>
      </c>
      <c r="C64" s="161"/>
      <c r="D64" s="162"/>
      <c r="E64" s="165" t="s">
        <v>178</v>
      </c>
      <c r="F64" s="17"/>
      <c r="G64" s="17"/>
      <c r="H64" s="17"/>
      <c r="I64" s="17"/>
      <c r="J64" s="17"/>
    </row>
    <row r="65" spans="1:10" ht="12.9" customHeight="1" x14ac:dyDescent="0.3">
      <c r="A65" s="11"/>
      <c r="B65" s="161"/>
      <c r="C65" s="161" t="s">
        <v>112</v>
      </c>
      <c r="D65" s="162"/>
      <c r="E65" s="165" t="s">
        <v>182</v>
      </c>
      <c r="F65" s="14">
        <v>0</v>
      </c>
      <c r="G65" s="14">
        <v>0</v>
      </c>
      <c r="H65" s="14">
        <v>10000</v>
      </c>
      <c r="I65" s="14">
        <f>SUM(G65:H65)</f>
        <v>10000</v>
      </c>
      <c r="J65" s="14">
        <v>10000</v>
      </c>
    </row>
    <row r="66" spans="1:10" ht="12.9" customHeight="1" x14ac:dyDescent="0.3">
      <c r="A66" s="11"/>
      <c r="B66" s="161"/>
      <c r="C66" s="161" t="s">
        <v>207</v>
      </c>
      <c r="D66" s="162"/>
      <c r="E66" s="165" t="s">
        <v>208</v>
      </c>
      <c r="F66" s="14">
        <v>0</v>
      </c>
      <c r="G66" s="14">
        <v>0</v>
      </c>
      <c r="H66" s="14">
        <v>10000</v>
      </c>
      <c r="I66" s="14">
        <f>SUM(G66:H66)</f>
        <v>10000</v>
      </c>
      <c r="J66" s="14">
        <v>10000</v>
      </c>
    </row>
    <row r="67" spans="1:10" ht="12.9" customHeight="1" x14ac:dyDescent="0.3">
      <c r="A67" s="11"/>
      <c r="B67" s="376"/>
      <c r="C67" s="376" t="s">
        <v>448</v>
      </c>
      <c r="D67" s="377"/>
      <c r="E67" s="165" t="s">
        <v>455</v>
      </c>
      <c r="F67" s="14">
        <v>0</v>
      </c>
      <c r="G67" s="14">
        <v>0</v>
      </c>
      <c r="H67" s="14">
        <v>250000</v>
      </c>
      <c r="I67" s="14">
        <f>SUM(G67:H67)</f>
        <v>250000</v>
      </c>
      <c r="J67" s="14">
        <v>250000</v>
      </c>
    </row>
    <row r="68" spans="1:10" ht="12.9" customHeight="1" x14ac:dyDescent="0.3">
      <c r="A68" s="11"/>
      <c r="B68" s="158" t="s">
        <v>42</v>
      </c>
      <c r="C68" s="161"/>
      <c r="D68" s="162"/>
      <c r="E68" s="165"/>
      <c r="F68" s="17">
        <f>SUM(F50:F64)</f>
        <v>212487.86</v>
      </c>
      <c r="G68" s="17">
        <f>SUM(G50:G64)</f>
        <v>65460.7</v>
      </c>
      <c r="H68" s="17">
        <f>SUM(H50:H67)</f>
        <v>457331.3</v>
      </c>
      <c r="I68" s="17">
        <f>SUM(I50:I67)</f>
        <v>522792</v>
      </c>
      <c r="J68" s="17">
        <f>SUM(J50:J67)</f>
        <v>522792</v>
      </c>
    </row>
    <row r="69" spans="1:10" ht="12.9" customHeight="1" x14ac:dyDescent="0.3">
      <c r="A69" s="554" t="s">
        <v>15</v>
      </c>
      <c r="B69" s="521"/>
      <c r="C69" s="521"/>
      <c r="D69" s="522"/>
      <c r="E69" s="163"/>
      <c r="F69" s="17"/>
      <c r="G69" s="17"/>
      <c r="H69" s="17"/>
      <c r="I69" s="17"/>
      <c r="J69" s="44"/>
    </row>
    <row r="70" spans="1:10" ht="12.9" customHeight="1" x14ac:dyDescent="0.3">
      <c r="A70" s="39"/>
      <c r="B70" s="524" t="s">
        <v>90</v>
      </c>
      <c r="C70" s="524"/>
      <c r="D70" s="525"/>
      <c r="E70" s="53" t="s">
        <v>189</v>
      </c>
      <c r="F70" s="17"/>
      <c r="G70" s="17"/>
      <c r="H70" s="17"/>
      <c r="I70" s="17"/>
      <c r="J70" s="17"/>
    </row>
    <row r="71" spans="1:10" ht="12.9" customHeight="1" x14ac:dyDescent="0.3">
      <c r="A71" s="39"/>
      <c r="B71" s="178"/>
      <c r="C71" s="175" t="s">
        <v>232</v>
      </c>
      <c r="D71" s="176"/>
      <c r="E71" s="53" t="s">
        <v>199</v>
      </c>
      <c r="F71" s="469">
        <v>0</v>
      </c>
      <c r="G71" s="166">
        <v>0</v>
      </c>
      <c r="H71" s="166">
        <v>0</v>
      </c>
      <c r="I71" s="166">
        <v>0</v>
      </c>
      <c r="J71" s="166">
        <v>0</v>
      </c>
    </row>
    <row r="72" spans="1:10" ht="12.9" customHeight="1" x14ac:dyDescent="0.3">
      <c r="A72" s="39"/>
      <c r="B72" s="159"/>
      <c r="C72" s="12" t="s">
        <v>282</v>
      </c>
      <c r="D72" s="45"/>
      <c r="E72" s="53" t="s">
        <v>328</v>
      </c>
      <c r="F72" s="14">
        <v>8895</v>
      </c>
      <c r="G72" s="14">
        <v>0</v>
      </c>
      <c r="H72" s="14">
        <v>0</v>
      </c>
      <c r="I72" s="14">
        <f>SUM(G72:H72)</f>
        <v>0</v>
      </c>
      <c r="J72" s="166">
        <v>0</v>
      </c>
    </row>
    <row r="73" spans="1:10" ht="12.9" customHeight="1" x14ac:dyDescent="0.3">
      <c r="A73" s="39"/>
      <c r="B73" s="159"/>
      <c r="C73" s="6" t="s">
        <v>283</v>
      </c>
      <c r="D73" s="45"/>
      <c r="E73" s="44"/>
      <c r="F73" s="14">
        <v>0</v>
      </c>
      <c r="G73" s="14">
        <v>0</v>
      </c>
      <c r="H73" s="14">
        <v>0</v>
      </c>
      <c r="I73" s="14">
        <f>SUM(G73:H73)</f>
        <v>0</v>
      </c>
      <c r="J73" s="166">
        <v>0</v>
      </c>
    </row>
    <row r="74" spans="1:10" ht="12.9" customHeight="1" x14ac:dyDescent="0.3">
      <c r="A74" s="39"/>
      <c r="B74" s="159"/>
      <c r="C74" s="523" t="s">
        <v>119</v>
      </c>
      <c r="D74" s="537"/>
      <c r="E74" s="53" t="s">
        <v>192</v>
      </c>
      <c r="F74" s="14">
        <v>0</v>
      </c>
      <c r="G74" s="14">
        <v>0</v>
      </c>
      <c r="H74" s="14">
        <v>0</v>
      </c>
      <c r="I74" s="14">
        <v>0</v>
      </c>
      <c r="J74" s="166">
        <v>0</v>
      </c>
    </row>
    <row r="75" spans="1:10" ht="12.9" customHeight="1" x14ac:dyDescent="0.3">
      <c r="A75" s="39"/>
      <c r="B75" s="159"/>
      <c r="C75" s="6" t="s">
        <v>284</v>
      </c>
      <c r="D75" s="45"/>
      <c r="E75" s="44"/>
      <c r="F75" s="14">
        <v>0</v>
      </c>
      <c r="G75" s="14">
        <v>0</v>
      </c>
      <c r="H75" s="14">
        <v>0</v>
      </c>
      <c r="I75" s="14">
        <f>SUM(G75:H75)</f>
        <v>0</v>
      </c>
      <c r="J75" s="166">
        <v>0</v>
      </c>
    </row>
    <row r="76" spans="1:10" ht="12.9" customHeight="1" x14ac:dyDescent="0.3">
      <c r="A76" s="39"/>
      <c r="B76" s="159"/>
      <c r="C76" s="6" t="s">
        <v>285</v>
      </c>
      <c r="D76" s="45"/>
      <c r="E76" s="44"/>
      <c r="F76" s="14">
        <v>0</v>
      </c>
      <c r="G76" s="14">
        <v>0</v>
      </c>
      <c r="H76" s="14">
        <v>0</v>
      </c>
      <c r="I76" s="14">
        <f>SUM(G76:H76)</f>
        <v>0</v>
      </c>
      <c r="J76" s="166">
        <v>0</v>
      </c>
    </row>
    <row r="77" spans="1:10" ht="12.9" customHeight="1" x14ac:dyDescent="0.3">
      <c r="A77" s="39"/>
      <c r="B77" s="521" t="s">
        <v>94</v>
      </c>
      <c r="C77" s="521"/>
      <c r="D77" s="522"/>
      <c r="E77" s="163"/>
      <c r="F77" s="17">
        <f>SUM(F70:F76)</f>
        <v>8895</v>
      </c>
      <c r="G77" s="17">
        <f>SUM(G70:G76)</f>
        <v>0</v>
      </c>
      <c r="H77" s="17">
        <f>SUM(H72:H76)</f>
        <v>0</v>
      </c>
      <c r="I77" s="17">
        <f>SUM(I72:I76)</f>
        <v>0</v>
      </c>
      <c r="J77" s="17">
        <f>SUM(J72:J76)</f>
        <v>0</v>
      </c>
    </row>
    <row r="78" spans="1:10" ht="12.9" customHeight="1" thickBot="1" x14ac:dyDescent="0.35">
      <c r="A78" s="534" t="s">
        <v>16</v>
      </c>
      <c r="B78" s="535"/>
      <c r="C78" s="535"/>
      <c r="D78" s="536"/>
      <c r="E78" s="30"/>
      <c r="F78" s="157">
        <f>SUM(F36,F68,F77)</f>
        <v>1310041.8599999999</v>
      </c>
      <c r="G78" s="157">
        <f>SUM(G36,G68,G77)</f>
        <v>722059.62</v>
      </c>
      <c r="H78" s="157">
        <f>SUM(H36,H68,H77)</f>
        <v>1124208.3799999999</v>
      </c>
      <c r="I78" s="157">
        <f>SUM(I36,I68,I77)</f>
        <v>1846268</v>
      </c>
      <c r="J78" s="234">
        <f>SUM(J68,J36)</f>
        <v>2270709</v>
      </c>
    </row>
    <row r="79" spans="1:10" s="352" customFormat="1" ht="12.9" customHeight="1" thickTop="1" x14ac:dyDescent="0.3">
      <c r="A79" s="352" t="s">
        <v>28</v>
      </c>
      <c r="E79" s="353" t="s">
        <v>30</v>
      </c>
      <c r="F79" s="354"/>
      <c r="G79" s="354"/>
      <c r="H79" s="354" t="s">
        <v>31</v>
      </c>
      <c r="I79" s="354"/>
      <c r="J79" s="354"/>
    </row>
    <row r="80" spans="1:10" s="352" customFormat="1" ht="12.9" customHeight="1" x14ac:dyDescent="0.3">
      <c r="E80" s="355"/>
      <c r="F80" s="354"/>
      <c r="G80" s="354"/>
      <c r="H80" s="354"/>
      <c r="I80" s="354"/>
      <c r="J80" s="354"/>
    </row>
    <row r="81" spans="1:10" s="352" customFormat="1" ht="12.9" customHeight="1" x14ac:dyDescent="0.3">
      <c r="A81" s="31" t="s">
        <v>28</v>
      </c>
      <c r="B81" s="31"/>
      <c r="C81" s="31"/>
      <c r="D81" s="31"/>
      <c r="E81" s="24" t="s">
        <v>30</v>
      </c>
      <c r="F81" s="49"/>
      <c r="G81" s="49"/>
      <c r="H81" s="41" t="s">
        <v>31</v>
      </c>
      <c r="I81" s="49"/>
      <c r="J81" s="49"/>
    </row>
    <row r="82" spans="1:10" s="352" customFormat="1" ht="12.9" customHeight="1" x14ac:dyDescent="0.3">
      <c r="A82" s="31"/>
      <c r="B82" s="31"/>
      <c r="C82" s="31"/>
      <c r="D82" s="31"/>
      <c r="E82" s="421"/>
      <c r="F82" s="49"/>
      <c r="G82" s="49"/>
      <c r="H82" s="49"/>
      <c r="I82" s="49"/>
      <c r="J82" s="49"/>
    </row>
    <row r="83" spans="1:10" s="352" customFormat="1" ht="14.1" customHeight="1" x14ac:dyDescent="0.3">
      <c r="A83" s="31"/>
      <c r="B83" s="386"/>
      <c r="C83" s="386" t="s">
        <v>480</v>
      </c>
      <c r="D83" s="386"/>
      <c r="E83" s="386"/>
      <c r="F83" s="386" t="s">
        <v>32</v>
      </c>
      <c r="G83" s="386"/>
      <c r="H83" s="387"/>
      <c r="I83" s="386" t="s">
        <v>33</v>
      </c>
      <c r="J83" s="387"/>
    </row>
    <row r="84" spans="1:10" ht="14.1" customHeight="1" x14ac:dyDescent="0.3">
      <c r="A84" s="31"/>
      <c r="B84" s="31"/>
      <c r="C84" s="228" t="s">
        <v>29</v>
      </c>
      <c r="D84" s="31"/>
      <c r="E84" s="421"/>
      <c r="F84" s="228" t="s">
        <v>281</v>
      </c>
      <c r="G84" s="31"/>
      <c r="H84" s="49"/>
      <c r="I84" s="228" t="s">
        <v>342</v>
      </c>
      <c r="J84" s="49"/>
    </row>
  </sheetData>
  <mergeCells count="40">
    <mergeCell ref="A5:J5"/>
    <mergeCell ref="C60:D60"/>
    <mergeCell ref="A78:D78"/>
    <mergeCell ref="A69:D69"/>
    <mergeCell ref="B70:D70"/>
    <mergeCell ref="C74:D74"/>
    <mergeCell ref="B77:D77"/>
    <mergeCell ref="C54:D54"/>
    <mergeCell ref="C56:D56"/>
    <mergeCell ref="C57:D57"/>
    <mergeCell ref="B59:D59"/>
    <mergeCell ref="B55:D55"/>
    <mergeCell ref="A6:J6"/>
    <mergeCell ref="A7:J7"/>
    <mergeCell ref="A8:D8"/>
    <mergeCell ref="G9:I9"/>
    <mergeCell ref="J9:J10"/>
    <mergeCell ref="E10:E11"/>
    <mergeCell ref="I10:I11"/>
    <mergeCell ref="A10:D11"/>
    <mergeCell ref="A12:D12"/>
    <mergeCell ref="B49:D49"/>
    <mergeCell ref="B51:D51"/>
    <mergeCell ref="B53:D53"/>
    <mergeCell ref="A14:D14"/>
    <mergeCell ref="B15:D15"/>
    <mergeCell ref="C16:D16"/>
    <mergeCell ref="B17:D17"/>
    <mergeCell ref="C18:D18"/>
    <mergeCell ref="B36:D36"/>
    <mergeCell ref="C34:D34"/>
    <mergeCell ref="C50:D50"/>
    <mergeCell ref="C52:D52"/>
    <mergeCell ref="A47:D47"/>
    <mergeCell ref="A43:D43"/>
    <mergeCell ref="G44:I44"/>
    <mergeCell ref="J44:J45"/>
    <mergeCell ref="E45:E46"/>
    <mergeCell ref="I45:I46"/>
    <mergeCell ref="A46:D46"/>
  </mergeCells>
  <pageMargins left="2.08" right="0.39370078740157483" top="0.19685039370078741" bottom="0.11811023622047245" header="0" footer="0"/>
  <pageSetup paperSize="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2"/>
  <dimension ref="A1:L89"/>
  <sheetViews>
    <sheetView topLeftCell="A54" workbookViewId="0">
      <selection activeCell="L56" sqref="L56"/>
    </sheetView>
  </sheetViews>
  <sheetFormatPr defaultColWidth="9.109375" defaultRowHeight="14.1" customHeight="1" x14ac:dyDescent="0.3"/>
  <cols>
    <col min="1" max="1" width="3.33203125" style="40" customWidth="1"/>
    <col min="2" max="2" width="3.5546875" style="40" customWidth="1"/>
    <col min="3" max="3" width="2.88671875" style="40" customWidth="1"/>
    <col min="4" max="4" width="41.33203125" style="40" customWidth="1"/>
    <col min="5" max="5" width="16.109375" style="40" customWidth="1"/>
    <col min="6" max="6" width="16" style="23" customWidth="1"/>
    <col min="7" max="7" width="16.33203125" style="23" customWidth="1"/>
    <col min="8" max="8" width="16" style="23" customWidth="1"/>
    <col min="9" max="9" width="15.88671875" style="23" customWidth="1"/>
    <col min="10" max="10" width="16.109375" style="23" customWidth="1"/>
    <col min="11" max="11" width="10.109375" style="40" customWidth="1"/>
    <col min="12" max="16384" width="9.109375" style="40"/>
  </cols>
  <sheetData>
    <row r="1" spans="1:10" ht="14.1" customHeight="1" x14ac:dyDescent="0.3">
      <c r="J1" s="205"/>
    </row>
    <row r="2" spans="1:10" s="31" customFormat="1" ht="14.1" customHeight="1" x14ac:dyDescent="0.3">
      <c r="B2" s="31" t="s">
        <v>0</v>
      </c>
      <c r="E2" s="421"/>
      <c r="F2" s="49"/>
      <c r="G2" s="49"/>
      <c r="H2" s="49"/>
      <c r="I2" s="49"/>
      <c r="J2" s="49" t="s">
        <v>27</v>
      </c>
    </row>
    <row r="3" spans="1:10" s="31" customFormat="1" ht="14.1" customHeight="1" x14ac:dyDescent="0.3">
      <c r="A3" s="558" t="s">
        <v>471</v>
      </c>
      <c r="B3" s="558"/>
      <c r="C3" s="558"/>
      <c r="D3" s="558"/>
      <c r="E3" s="558"/>
      <c r="F3" s="558"/>
      <c r="G3" s="558"/>
      <c r="H3" s="558"/>
      <c r="I3" s="558"/>
      <c r="J3" s="558"/>
    </row>
    <row r="4" spans="1:10" ht="14.1" customHeight="1" x14ac:dyDescent="0.3">
      <c r="A4" s="544" t="s">
        <v>472</v>
      </c>
      <c r="B4" s="544"/>
      <c r="C4" s="544"/>
      <c r="D4" s="544"/>
      <c r="E4" s="544"/>
      <c r="F4" s="544"/>
      <c r="G4" s="544"/>
      <c r="H4" s="544"/>
      <c r="I4" s="544"/>
      <c r="J4" s="544"/>
    </row>
    <row r="5" spans="1:10" ht="14.1" customHeight="1" thickBot="1" x14ac:dyDescent="0.35">
      <c r="A5" s="575" t="s">
        <v>69</v>
      </c>
      <c r="B5" s="575"/>
      <c r="C5" s="575"/>
      <c r="D5" s="575"/>
      <c r="J5" s="205" t="s">
        <v>247</v>
      </c>
    </row>
    <row r="6" spans="1:10" ht="14.1" customHeight="1" thickBot="1" x14ac:dyDescent="0.35">
      <c r="A6" s="25"/>
      <c r="B6" s="420"/>
      <c r="C6" s="420"/>
      <c r="D6" s="420"/>
      <c r="E6" s="27"/>
      <c r="F6" s="415"/>
      <c r="G6" s="545" t="s">
        <v>20</v>
      </c>
      <c r="H6" s="545"/>
      <c r="I6" s="545"/>
      <c r="J6" s="518" t="s">
        <v>25</v>
      </c>
    </row>
    <row r="7" spans="1:10" ht="14.1" customHeight="1" x14ac:dyDescent="0.3">
      <c r="A7" s="549" t="s">
        <v>1</v>
      </c>
      <c r="B7" s="550"/>
      <c r="C7" s="550"/>
      <c r="D7" s="546"/>
      <c r="E7" s="546" t="s">
        <v>17</v>
      </c>
      <c r="F7" s="416" t="s">
        <v>18</v>
      </c>
      <c r="G7" s="430" t="s">
        <v>489</v>
      </c>
      <c r="H7" s="430" t="s">
        <v>22</v>
      </c>
      <c r="I7" s="547" t="s">
        <v>23</v>
      </c>
      <c r="J7" s="519"/>
    </row>
    <row r="8" spans="1:10" ht="14.1" customHeight="1" x14ac:dyDescent="0.3">
      <c r="A8" s="549"/>
      <c r="B8" s="550"/>
      <c r="C8" s="550"/>
      <c r="D8" s="546"/>
      <c r="E8" s="546"/>
      <c r="F8" s="416" t="s">
        <v>19</v>
      </c>
      <c r="G8" s="431" t="s">
        <v>19</v>
      </c>
      <c r="H8" s="431" t="s">
        <v>24</v>
      </c>
      <c r="I8" s="548"/>
      <c r="J8" s="416" t="s">
        <v>26</v>
      </c>
    </row>
    <row r="9" spans="1:10" ht="14.1" customHeight="1" thickBot="1" x14ac:dyDescent="0.35">
      <c r="A9" s="551" t="s">
        <v>491</v>
      </c>
      <c r="B9" s="552"/>
      <c r="C9" s="552"/>
      <c r="D9" s="553"/>
      <c r="E9" s="432" t="s">
        <v>492</v>
      </c>
      <c r="F9" s="432" t="s">
        <v>493</v>
      </c>
      <c r="G9" s="432" t="s">
        <v>494</v>
      </c>
      <c r="H9" s="432" t="s">
        <v>495</v>
      </c>
      <c r="I9" s="432" t="s">
        <v>496</v>
      </c>
      <c r="J9" s="432" t="s">
        <v>497</v>
      </c>
    </row>
    <row r="10" spans="1:10" ht="14.1" customHeight="1" x14ac:dyDescent="0.3">
      <c r="A10" s="554" t="s">
        <v>66</v>
      </c>
      <c r="B10" s="521"/>
      <c r="C10" s="521"/>
      <c r="D10" s="522"/>
      <c r="E10" s="300"/>
      <c r="F10" s="14"/>
      <c r="G10" s="14"/>
      <c r="H10" s="14"/>
      <c r="I10" s="14"/>
      <c r="J10" s="14"/>
    </row>
    <row r="11" spans="1:10" ht="14.1" customHeight="1" x14ac:dyDescent="0.3">
      <c r="A11" s="32"/>
      <c r="B11" s="524" t="s">
        <v>2</v>
      </c>
      <c r="C11" s="524"/>
      <c r="D11" s="525"/>
      <c r="E11" s="53" t="s">
        <v>167</v>
      </c>
      <c r="F11" s="14"/>
      <c r="G11" s="14"/>
      <c r="H11" s="14"/>
      <c r="I11" s="14"/>
      <c r="J11" s="14"/>
    </row>
    <row r="12" spans="1:10" ht="14.1" customHeight="1" x14ac:dyDescent="0.3">
      <c r="A12" s="32"/>
      <c r="B12" s="33"/>
      <c r="C12" s="524" t="s">
        <v>3</v>
      </c>
      <c r="D12" s="525"/>
      <c r="E12" s="101" t="s">
        <v>82</v>
      </c>
      <c r="F12" s="22">
        <v>1297338</v>
      </c>
      <c r="G12" s="22">
        <v>724638</v>
      </c>
      <c r="H12" s="22">
        <v>721494</v>
      </c>
      <c r="I12" s="22">
        <f>SUM(G12:H12)</f>
        <v>1446132</v>
      </c>
      <c r="J12" s="22">
        <v>1587828</v>
      </c>
    </row>
    <row r="13" spans="1:10" ht="14.1" customHeight="1" x14ac:dyDescent="0.3">
      <c r="A13" s="32"/>
      <c r="B13" s="524" t="s">
        <v>4</v>
      </c>
      <c r="C13" s="524"/>
      <c r="D13" s="525"/>
      <c r="E13" s="53" t="s">
        <v>168</v>
      </c>
      <c r="F13" s="392">
        <f>SUM(F15:F22)</f>
        <v>405738</v>
      </c>
      <c r="G13" s="392">
        <f>SUM(G15:G22)</f>
        <v>213272</v>
      </c>
      <c r="H13" s="392">
        <f>SUM(H15:H22)</f>
        <v>212750</v>
      </c>
      <c r="I13" s="392">
        <f t="shared" ref="I13:J13" si="0">SUM(I15:I22)</f>
        <v>426022</v>
      </c>
      <c r="J13" s="392">
        <f t="shared" si="0"/>
        <v>464638</v>
      </c>
    </row>
    <row r="14" spans="1:10" ht="14.1" customHeight="1" x14ac:dyDescent="0.3">
      <c r="A14" s="32"/>
      <c r="B14" s="31"/>
      <c r="C14" s="524" t="s">
        <v>5</v>
      </c>
      <c r="D14" s="525"/>
      <c r="E14" s="101" t="s">
        <v>83</v>
      </c>
      <c r="F14" s="22">
        <v>120000</v>
      </c>
      <c r="G14" s="22">
        <v>60000</v>
      </c>
      <c r="H14" s="22">
        <v>60000</v>
      </c>
      <c r="I14" s="22">
        <f t="shared" ref="I14:I22" si="1">SUM(G14:H14)</f>
        <v>120000</v>
      </c>
      <c r="J14" s="22">
        <v>120000</v>
      </c>
    </row>
    <row r="15" spans="1:10" ht="14.1" customHeight="1" x14ac:dyDescent="0.3">
      <c r="A15" s="32"/>
      <c r="B15" s="31"/>
      <c r="C15" s="240" t="s">
        <v>137</v>
      </c>
      <c r="D15" s="241"/>
      <c r="E15" s="244" t="s">
        <v>152</v>
      </c>
      <c r="F15" s="22">
        <v>67500</v>
      </c>
      <c r="G15" s="22">
        <v>33750</v>
      </c>
      <c r="H15" s="22">
        <v>33750</v>
      </c>
      <c r="I15" s="22">
        <f t="shared" si="1"/>
        <v>67500</v>
      </c>
      <c r="J15" s="22">
        <v>67500</v>
      </c>
    </row>
    <row r="16" spans="1:10" ht="14.1" customHeight="1" x14ac:dyDescent="0.3">
      <c r="A16" s="32"/>
      <c r="B16" s="31"/>
      <c r="C16" s="240" t="s">
        <v>138</v>
      </c>
      <c r="D16" s="241"/>
      <c r="E16" s="244" t="s">
        <v>153</v>
      </c>
      <c r="F16" s="22">
        <v>67500</v>
      </c>
      <c r="G16" s="22">
        <v>33750</v>
      </c>
      <c r="H16" s="22">
        <v>33750</v>
      </c>
      <c r="I16" s="22">
        <f t="shared" si="1"/>
        <v>67500</v>
      </c>
      <c r="J16" s="22">
        <v>67500</v>
      </c>
    </row>
    <row r="17" spans="1:12" ht="14.1" customHeight="1" x14ac:dyDescent="0.3">
      <c r="A17" s="32"/>
      <c r="B17" s="31"/>
      <c r="C17" s="240" t="s">
        <v>139</v>
      </c>
      <c r="D17" s="241"/>
      <c r="E17" s="244" t="s">
        <v>154</v>
      </c>
      <c r="F17" s="22">
        <v>25000</v>
      </c>
      <c r="G17" s="22">
        <v>25000</v>
      </c>
      <c r="H17" s="22">
        <v>0</v>
      </c>
      <c r="I17" s="22">
        <f t="shared" si="1"/>
        <v>25000</v>
      </c>
      <c r="J17" s="22">
        <v>30000</v>
      </c>
    </row>
    <row r="18" spans="1:12" ht="14.1" customHeight="1" x14ac:dyDescent="0.3">
      <c r="A18" s="32"/>
      <c r="B18" s="31"/>
      <c r="C18" s="240" t="s">
        <v>142</v>
      </c>
      <c r="D18" s="241"/>
      <c r="E18" s="244" t="s">
        <v>157</v>
      </c>
      <c r="F18" s="22">
        <v>0</v>
      </c>
      <c r="G18" s="22">
        <v>0</v>
      </c>
      <c r="H18" s="22">
        <v>0</v>
      </c>
      <c r="I18" s="22">
        <f t="shared" si="1"/>
        <v>0</v>
      </c>
      <c r="J18" s="22"/>
    </row>
    <row r="19" spans="1:12" ht="14.1" customHeight="1" x14ac:dyDescent="0.3">
      <c r="A19" s="32"/>
      <c r="B19" s="31"/>
      <c r="C19" s="240" t="s">
        <v>146</v>
      </c>
      <c r="D19" s="241"/>
      <c r="E19" s="244" t="s">
        <v>159</v>
      </c>
      <c r="F19" s="22">
        <v>0</v>
      </c>
      <c r="G19" s="22">
        <v>0</v>
      </c>
      <c r="H19" s="22">
        <v>0</v>
      </c>
      <c r="I19" s="22">
        <f t="shared" si="1"/>
        <v>0</v>
      </c>
      <c r="J19" s="22">
        <v>10000</v>
      </c>
      <c r="L19" s="40" t="s">
        <v>56</v>
      </c>
    </row>
    <row r="20" spans="1:12" ht="14.1" customHeight="1" x14ac:dyDescent="0.3">
      <c r="A20" s="32"/>
      <c r="B20" s="31"/>
      <c r="C20" s="240" t="s">
        <v>145</v>
      </c>
      <c r="D20" s="241"/>
      <c r="E20" s="244" t="s">
        <v>161</v>
      </c>
      <c r="F20" s="22">
        <v>110369</v>
      </c>
      <c r="G20" s="22">
        <v>0</v>
      </c>
      <c r="H20" s="22">
        <v>120511</v>
      </c>
      <c r="I20" s="22">
        <f t="shared" si="1"/>
        <v>120511</v>
      </c>
      <c r="J20" s="22">
        <v>132319</v>
      </c>
    </row>
    <row r="21" spans="1:12" ht="14.1" customHeight="1" x14ac:dyDescent="0.3">
      <c r="A21" s="32"/>
      <c r="B21" s="31"/>
      <c r="C21" s="240" t="s">
        <v>258</v>
      </c>
      <c r="D21" s="241"/>
      <c r="E21" s="244" t="s">
        <v>161</v>
      </c>
      <c r="F21" s="22">
        <v>110369</v>
      </c>
      <c r="G21" s="22">
        <v>120772</v>
      </c>
      <c r="H21" s="22">
        <v>-261</v>
      </c>
      <c r="I21" s="22">
        <f t="shared" si="1"/>
        <v>120511</v>
      </c>
      <c r="J21" s="22">
        <v>132319</v>
      </c>
    </row>
    <row r="22" spans="1:12" ht="14.1" customHeight="1" x14ac:dyDescent="0.3">
      <c r="A22" s="32"/>
      <c r="B22" s="31"/>
      <c r="C22" s="240" t="s">
        <v>147</v>
      </c>
      <c r="D22" s="241"/>
      <c r="E22" s="244" t="s">
        <v>162</v>
      </c>
      <c r="F22" s="22">
        <v>25000</v>
      </c>
      <c r="G22" s="22">
        <v>0</v>
      </c>
      <c r="H22" s="22">
        <v>25000</v>
      </c>
      <c r="I22" s="22">
        <f t="shared" si="1"/>
        <v>25000</v>
      </c>
      <c r="J22" s="22">
        <v>25000</v>
      </c>
    </row>
    <row r="23" spans="1:12" ht="14.1" customHeight="1" x14ac:dyDescent="0.3">
      <c r="A23" s="32"/>
      <c r="B23" s="33" t="s">
        <v>64</v>
      </c>
      <c r="C23" s="33"/>
      <c r="D23" s="34"/>
      <c r="E23" s="53" t="s">
        <v>163</v>
      </c>
      <c r="F23" s="393">
        <f>SUM(F24:F27)</f>
        <v>184041.88</v>
      </c>
      <c r="G23" s="393">
        <f t="shared" ref="G23:J23" si="2">SUM(G24:G27)</f>
        <v>100944.36</v>
      </c>
      <c r="H23" s="393">
        <f>SUM(H24:H27)</f>
        <v>101036.64</v>
      </c>
      <c r="I23" s="393">
        <f t="shared" si="2"/>
        <v>201981</v>
      </c>
      <c r="J23" s="393">
        <f t="shared" si="2"/>
        <v>228042</v>
      </c>
    </row>
    <row r="24" spans="1:12" ht="14.1" customHeight="1" x14ac:dyDescent="0.3">
      <c r="A24" s="32"/>
      <c r="B24" s="31"/>
      <c r="C24" s="86" t="s">
        <v>148</v>
      </c>
      <c r="D24" s="84"/>
      <c r="E24" s="53" t="s">
        <v>164</v>
      </c>
      <c r="F24" s="22">
        <v>155680.56</v>
      </c>
      <c r="G24" s="22">
        <v>86956.56</v>
      </c>
      <c r="H24" s="22">
        <v>86581.440000000002</v>
      </c>
      <c r="I24" s="14">
        <f>SUM(G24:H24)</f>
        <v>173538</v>
      </c>
      <c r="J24" s="14">
        <v>190542</v>
      </c>
    </row>
    <row r="25" spans="1:12" ht="14.1" customHeight="1" x14ac:dyDescent="0.3">
      <c r="A25" s="32"/>
      <c r="B25" s="31"/>
      <c r="C25" s="86" t="s">
        <v>149</v>
      </c>
      <c r="D25" s="84"/>
      <c r="E25" s="53" t="s">
        <v>165</v>
      </c>
      <c r="F25" s="22">
        <v>9053.56</v>
      </c>
      <c r="G25" s="22">
        <v>3000</v>
      </c>
      <c r="H25" s="22">
        <v>3000</v>
      </c>
      <c r="I25" s="14">
        <f>SUM(G25:H25)</f>
        <v>6000</v>
      </c>
      <c r="J25" s="14">
        <v>6000</v>
      </c>
    </row>
    <row r="26" spans="1:12" ht="14.1" customHeight="1" x14ac:dyDescent="0.3">
      <c r="A26" s="32"/>
      <c r="B26" s="31"/>
      <c r="C26" s="86" t="s">
        <v>150</v>
      </c>
      <c r="D26" s="84"/>
      <c r="E26" s="53" t="s">
        <v>169</v>
      </c>
      <c r="F26" s="22">
        <v>13425</v>
      </c>
      <c r="G26" s="22">
        <v>8017.8</v>
      </c>
      <c r="H26" s="22">
        <v>8484.2000000000007</v>
      </c>
      <c r="I26" s="14">
        <f>SUM(G26:H26)</f>
        <v>16502</v>
      </c>
      <c r="J26" s="14">
        <v>25501</v>
      </c>
    </row>
    <row r="27" spans="1:12" ht="14.1" customHeight="1" x14ac:dyDescent="0.3">
      <c r="A27" s="32"/>
      <c r="B27" s="31"/>
      <c r="C27" s="86" t="s">
        <v>151</v>
      </c>
      <c r="D27" s="84"/>
      <c r="E27" s="53" t="s">
        <v>166</v>
      </c>
      <c r="F27" s="22">
        <v>5882.76</v>
      </c>
      <c r="G27" s="22">
        <v>2970</v>
      </c>
      <c r="H27" s="22">
        <v>2971</v>
      </c>
      <c r="I27" s="14">
        <f>SUM(G27:H27)</f>
        <v>5941</v>
      </c>
      <c r="J27" s="14">
        <v>5999</v>
      </c>
    </row>
    <row r="28" spans="1:12" ht="14.1" customHeight="1" x14ac:dyDescent="0.3">
      <c r="A28" s="32"/>
      <c r="B28" s="99" t="s">
        <v>6</v>
      </c>
      <c r="C28" s="98"/>
      <c r="E28" s="53" t="s">
        <v>170</v>
      </c>
      <c r="F28" s="14"/>
      <c r="G28" s="14"/>
      <c r="H28" s="14"/>
      <c r="I28" s="14"/>
      <c r="J28" s="14"/>
    </row>
    <row r="29" spans="1:12" ht="14.1" customHeight="1" x14ac:dyDescent="0.3">
      <c r="A29" s="32"/>
      <c r="B29" s="33"/>
      <c r="C29" s="100" t="s">
        <v>6</v>
      </c>
      <c r="D29" s="98"/>
      <c r="E29" s="53" t="s">
        <v>166</v>
      </c>
      <c r="F29" s="393">
        <f>SUM(F30:F31)</f>
        <v>115103.12</v>
      </c>
      <c r="G29" s="392"/>
      <c r="H29" s="392"/>
      <c r="I29" s="392"/>
      <c r="J29" s="392"/>
    </row>
    <row r="30" spans="1:12" ht="14.1" customHeight="1" x14ac:dyDescent="0.3">
      <c r="A30" s="32"/>
      <c r="B30" s="33"/>
      <c r="C30" s="540" t="s">
        <v>266</v>
      </c>
      <c r="D30" s="537"/>
      <c r="E30" s="53"/>
      <c r="F30" s="22">
        <v>25000</v>
      </c>
      <c r="G30" s="22">
        <v>0</v>
      </c>
      <c r="H30" s="22">
        <v>25000</v>
      </c>
      <c r="I30" s="22">
        <f>SUM(G30:H30)</f>
        <v>25000</v>
      </c>
      <c r="J30" s="22">
        <v>25000</v>
      </c>
    </row>
    <row r="31" spans="1:12" ht="14.1" customHeight="1" x14ac:dyDescent="0.3">
      <c r="A31" s="32"/>
      <c r="B31" s="33"/>
      <c r="C31" s="262" t="s">
        <v>350</v>
      </c>
      <c r="D31" s="261"/>
      <c r="E31" s="53"/>
      <c r="F31" s="22">
        <v>90103.12</v>
      </c>
      <c r="G31" s="22">
        <v>0</v>
      </c>
      <c r="H31" s="22">
        <v>0</v>
      </c>
      <c r="I31" s="22">
        <f>SUM(G31:H31)</f>
        <v>0</v>
      </c>
      <c r="J31" s="22"/>
    </row>
    <row r="32" spans="1:12" ht="14.1" customHeight="1" x14ac:dyDescent="0.3">
      <c r="A32" s="32"/>
      <c r="B32" s="521" t="s">
        <v>92</v>
      </c>
      <c r="C32" s="521"/>
      <c r="D32" s="522"/>
      <c r="E32" s="89"/>
      <c r="F32" s="17">
        <f>SUM(F12,F13,F14,F23,F29)</f>
        <v>2122221</v>
      </c>
      <c r="G32" s="17">
        <f>SUM(G12,G13,G14,G23,G30)</f>
        <v>1098854.3600000001</v>
      </c>
      <c r="H32" s="17">
        <f>SUM(H12,H13,H14,H23,H30)</f>
        <v>1120280.6399999999</v>
      </c>
      <c r="I32" s="17">
        <f>SUM(I12,I13,I14,I23,I30)</f>
        <v>2219135</v>
      </c>
      <c r="J32" s="17">
        <f>SUM(J12,J14,J15,J16,J17,J20,J21,J22,J24,J25,J26,J27,J30,J19)</f>
        <v>2425508</v>
      </c>
    </row>
    <row r="33" spans="1:10" s="20" customFormat="1" ht="14.1" customHeight="1" x14ac:dyDescent="0.3">
      <c r="A33" s="192"/>
      <c r="B33" s="56"/>
      <c r="C33" s="56"/>
      <c r="D33" s="56"/>
      <c r="E33" s="29"/>
      <c r="F33" s="202"/>
      <c r="G33" s="202"/>
      <c r="H33" s="202"/>
      <c r="I33" s="202"/>
      <c r="J33" s="202"/>
    </row>
    <row r="34" spans="1:10" s="20" customFormat="1" ht="14.1" customHeight="1" x14ac:dyDescent="0.3">
      <c r="A34" s="33"/>
      <c r="B34" s="274"/>
      <c r="C34" s="274"/>
      <c r="D34" s="274"/>
      <c r="E34" s="281"/>
      <c r="F34" s="59"/>
      <c r="G34" s="59"/>
      <c r="H34" s="59"/>
      <c r="I34" s="59"/>
      <c r="J34" s="59"/>
    </row>
    <row r="35" spans="1:10" s="20" customFormat="1" ht="14.1" customHeight="1" x14ac:dyDescent="0.3">
      <c r="A35" s="33"/>
      <c r="B35" s="274"/>
      <c r="C35" s="274"/>
      <c r="D35" s="274"/>
      <c r="E35" s="281"/>
      <c r="F35" s="59"/>
      <c r="G35" s="59"/>
      <c r="H35" s="59"/>
      <c r="I35" s="59"/>
    </row>
    <row r="36" spans="1:10" s="20" customFormat="1" ht="14.1" customHeight="1" x14ac:dyDescent="0.3">
      <c r="A36" s="33"/>
      <c r="B36" s="274"/>
      <c r="C36" s="274"/>
      <c r="D36" s="274"/>
      <c r="E36" s="281"/>
      <c r="F36" s="59" t="s">
        <v>59</v>
      </c>
      <c r="G36" s="59"/>
      <c r="H36" s="59"/>
      <c r="I36" s="59"/>
      <c r="J36" s="59"/>
    </row>
    <row r="37" spans="1:10" s="20" customFormat="1" ht="14.1" customHeight="1" x14ac:dyDescent="0.3">
      <c r="A37" s="575" t="s">
        <v>69</v>
      </c>
      <c r="B37" s="575"/>
      <c r="C37" s="575"/>
      <c r="D37" s="575"/>
      <c r="E37" s="179"/>
      <c r="F37" s="59"/>
      <c r="G37" s="59"/>
      <c r="H37" s="59"/>
      <c r="I37" s="59"/>
      <c r="J37" s="205" t="s">
        <v>246</v>
      </c>
    </row>
    <row r="38" spans="1:10" ht="14.1" customHeight="1" x14ac:dyDescent="0.3">
      <c r="A38" s="42"/>
      <c r="B38" s="29"/>
      <c r="C38" s="29"/>
      <c r="D38" s="43"/>
      <c r="E38" s="286"/>
      <c r="F38" s="282"/>
      <c r="G38" s="566" t="s">
        <v>20</v>
      </c>
      <c r="H38" s="566"/>
      <c r="I38" s="566"/>
      <c r="J38" s="567" t="s">
        <v>25</v>
      </c>
    </row>
    <row r="39" spans="1:10" ht="14.1" customHeight="1" x14ac:dyDescent="0.3">
      <c r="A39" s="284"/>
      <c r="B39" s="281"/>
      <c r="C39" s="281"/>
      <c r="D39" s="285"/>
      <c r="E39" s="569" t="s">
        <v>17</v>
      </c>
      <c r="F39" s="283" t="s">
        <v>18</v>
      </c>
      <c r="G39" s="283" t="s">
        <v>21</v>
      </c>
      <c r="H39" s="283" t="s">
        <v>22</v>
      </c>
      <c r="I39" s="570" t="s">
        <v>23</v>
      </c>
      <c r="J39" s="568"/>
    </row>
    <row r="40" spans="1:10" ht="14.1" customHeight="1" x14ac:dyDescent="0.3">
      <c r="A40" s="572" t="s">
        <v>1</v>
      </c>
      <c r="B40" s="531"/>
      <c r="C40" s="531"/>
      <c r="D40" s="573"/>
      <c r="E40" s="569"/>
      <c r="F40" s="283" t="s">
        <v>19</v>
      </c>
      <c r="G40" s="283" t="s">
        <v>19</v>
      </c>
      <c r="H40" s="283" t="s">
        <v>24</v>
      </c>
      <c r="I40" s="571"/>
      <c r="J40" s="283" t="s">
        <v>26</v>
      </c>
    </row>
    <row r="41" spans="1:10" ht="14.1" customHeight="1" x14ac:dyDescent="0.3">
      <c r="A41" s="563">
        <v>1</v>
      </c>
      <c r="B41" s="564"/>
      <c r="C41" s="564"/>
      <c r="D41" s="565"/>
      <c r="E41" s="30">
        <v>2</v>
      </c>
      <c r="F41" s="93">
        <v>3</v>
      </c>
      <c r="G41" s="93">
        <v>4</v>
      </c>
      <c r="H41" s="93">
        <v>5</v>
      </c>
      <c r="I41" s="93">
        <v>6</v>
      </c>
      <c r="J41" s="93">
        <v>7</v>
      </c>
    </row>
    <row r="42" spans="1:10" ht="14.1" customHeight="1" x14ac:dyDescent="0.3">
      <c r="A42" s="196" t="s">
        <v>7</v>
      </c>
      <c r="B42" s="60"/>
      <c r="C42" s="47"/>
      <c r="D42" s="203"/>
      <c r="E42" s="181"/>
      <c r="F42" s="16"/>
      <c r="G42" s="16"/>
      <c r="H42" s="16"/>
      <c r="I42" s="16"/>
      <c r="J42" s="16"/>
    </row>
    <row r="43" spans="1:10" ht="14.1" customHeight="1" x14ac:dyDescent="0.3">
      <c r="A43" s="11"/>
      <c r="B43" s="523" t="s">
        <v>8</v>
      </c>
      <c r="C43" s="524"/>
      <c r="D43" s="525"/>
      <c r="E43" s="53" t="s">
        <v>129</v>
      </c>
      <c r="F43" s="14"/>
      <c r="G43" s="14"/>
      <c r="H43" s="14"/>
      <c r="I43" s="14"/>
      <c r="J43" s="14"/>
    </row>
    <row r="44" spans="1:10" ht="14.1" customHeight="1" x14ac:dyDescent="0.3">
      <c r="A44" s="11"/>
      <c r="B44" s="102"/>
      <c r="C44" s="540" t="s">
        <v>8</v>
      </c>
      <c r="D44" s="525"/>
      <c r="E44" s="53" t="s">
        <v>122</v>
      </c>
      <c r="F44" s="14">
        <v>117157</v>
      </c>
      <c r="G44" s="14">
        <v>63655</v>
      </c>
      <c r="H44" s="14">
        <v>86345</v>
      </c>
      <c r="I44" s="14">
        <f>SUM(G44:H44)</f>
        <v>150000</v>
      </c>
      <c r="J44" s="14">
        <v>150000</v>
      </c>
    </row>
    <row r="45" spans="1:10" ht="14.1" customHeight="1" x14ac:dyDescent="0.3">
      <c r="A45" s="11"/>
      <c r="B45" s="523" t="s">
        <v>9</v>
      </c>
      <c r="C45" s="524"/>
      <c r="D45" s="525"/>
      <c r="E45" s="53" t="s">
        <v>130</v>
      </c>
      <c r="F45" s="14"/>
      <c r="G45" s="14"/>
      <c r="H45" s="14"/>
      <c r="I45" s="14"/>
      <c r="J45" s="14"/>
    </row>
    <row r="46" spans="1:10" ht="14.1" customHeight="1" x14ac:dyDescent="0.3">
      <c r="A46" s="11"/>
      <c r="B46" s="74"/>
      <c r="C46" s="523" t="s">
        <v>52</v>
      </c>
      <c r="D46" s="525"/>
      <c r="E46" s="53" t="s">
        <v>123</v>
      </c>
      <c r="F46" s="14">
        <v>49781</v>
      </c>
      <c r="G46" s="14">
        <v>34580</v>
      </c>
      <c r="H46" s="14">
        <v>75420</v>
      </c>
      <c r="I46" s="14">
        <f>SUM(G46:H46)</f>
        <v>110000</v>
      </c>
      <c r="J46" s="14">
        <v>110000</v>
      </c>
    </row>
    <row r="47" spans="1:10" ht="14.1" customHeight="1" x14ac:dyDescent="0.3">
      <c r="A47" s="11"/>
      <c r="B47" s="523" t="s">
        <v>10</v>
      </c>
      <c r="C47" s="524"/>
      <c r="D47" s="525"/>
      <c r="E47" s="53" t="s">
        <v>131</v>
      </c>
      <c r="F47" s="14"/>
      <c r="G47" s="14"/>
      <c r="H47" s="14"/>
      <c r="I47" s="14"/>
      <c r="J47" s="14"/>
    </row>
    <row r="48" spans="1:10" ht="14.1" customHeight="1" x14ac:dyDescent="0.3">
      <c r="A48" s="11"/>
      <c r="B48" s="74"/>
      <c r="C48" s="523" t="s">
        <v>35</v>
      </c>
      <c r="D48" s="525"/>
      <c r="E48" s="53" t="s">
        <v>124</v>
      </c>
      <c r="F48" s="14">
        <v>25767.9</v>
      </c>
      <c r="G48" s="14">
        <v>12082</v>
      </c>
      <c r="H48" s="14">
        <v>27918</v>
      </c>
      <c r="I48" s="14">
        <f>SUM(G48:H48)</f>
        <v>40000</v>
      </c>
      <c r="J48" s="14">
        <v>40000</v>
      </c>
    </row>
    <row r="49" spans="1:10" ht="14.1" customHeight="1" x14ac:dyDescent="0.3">
      <c r="A49" s="11"/>
      <c r="B49" s="523" t="s">
        <v>77</v>
      </c>
      <c r="C49" s="524"/>
      <c r="D49" s="525"/>
      <c r="E49" s="53" t="s">
        <v>133</v>
      </c>
      <c r="F49" s="393">
        <f>SUM(F50:F51)</f>
        <v>48941.520000000004</v>
      </c>
      <c r="G49" s="393">
        <f>SUM(G50:G51)</f>
        <v>22102.09</v>
      </c>
      <c r="H49" s="393">
        <f>SUM(H50:H51)</f>
        <v>23689.91</v>
      </c>
      <c r="I49" s="393">
        <f>SUM(G49:H49)</f>
        <v>45792</v>
      </c>
      <c r="J49" s="393">
        <f>SUM(J50:J51)</f>
        <v>45792</v>
      </c>
    </row>
    <row r="50" spans="1:10" ht="14.1" customHeight="1" x14ac:dyDescent="0.3">
      <c r="A50" s="11"/>
      <c r="B50" s="74"/>
      <c r="C50" s="523" t="s">
        <v>104</v>
      </c>
      <c r="D50" s="525"/>
      <c r="E50" s="53" t="s">
        <v>127</v>
      </c>
      <c r="F50" s="22">
        <v>27341.52</v>
      </c>
      <c r="G50" s="22">
        <v>12022.09</v>
      </c>
      <c r="H50" s="22">
        <v>9577.91</v>
      </c>
      <c r="I50" s="22">
        <f>SUM(G50:H50)</f>
        <v>21600</v>
      </c>
      <c r="J50" s="22">
        <v>21600</v>
      </c>
    </row>
    <row r="51" spans="1:10" ht="14.1" customHeight="1" x14ac:dyDescent="0.3">
      <c r="A51" s="11"/>
      <c r="B51" s="74"/>
      <c r="C51" s="523" t="s">
        <v>120</v>
      </c>
      <c r="D51" s="525"/>
      <c r="E51" s="53" t="s">
        <v>128</v>
      </c>
      <c r="F51" s="22">
        <v>21600</v>
      </c>
      <c r="G51" s="22">
        <v>10080</v>
      </c>
      <c r="H51" s="22">
        <v>14112</v>
      </c>
      <c r="I51" s="22">
        <f>SUM(G51:H51)</f>
        <v>24192</v>
      </c>
      <c r="J51" s="22">
        <v>24192</v>
      </c>
    </row>
    <row r="52" spans="1:10" ht="14.1" customHeight="1" x14ac:dyDescent="0.3">
      <c r="A52" s="11"/>
      <c r="B52" s="523" t="s">
        <v>13</v>
      </c>
      <c r="C52" s="523"/>
      <c r="D52" s="537"/>
      <c r="E52" s="53" t="s">
        <v>175</v>
      </c>
      <c r="F52" s="14"/>
      <c r="G52" s="14"/>
      <c r="H52" s="14"/>
      <c r="I52" s="14"/>
      <c r="J52" s="14"/>
    </row>
    <row r="53" spans="1:10" ht="14.1" customHeight="1" x14ac:dyDescent="0.3">
      <c r="A53" s="11"/>
      <c r="B53" s="74"/>
      <c r="C53" s="540" t="s">
        <v>121</v>
      </c>
      <c r="D53" s="525"/>
      <c r="E53" s="53" t="s">
        <v>177</v>
      </c>
      <c r="F53" s="14">
        <v>13726</v>
      </c>
      <c r="G53" s="14">
        <v>2380</v>
      </c>
      <c r="H53" s="14">
        <v>7620</v>
      </c>
      <c r="I53" s="14">
        <f>SUM(G53:H53)</f>
        <v>10000</v>
      </c>
      <c r="J53" s="14">
        <v>10000</v>
      </c>
    </row>
    <row r="54" spans="1:10" ht="14.1" customHeight="1" x14ac:dyDescent="0.3">
      <c r="A54" s="11"/>
      <c r="B54" s="523" t="s">
        <v>79</v>
      </c>
      <c r="C54" s="523"/>
      <c r="D54" s="537"/>
      <c r="E54" s="53" t="s">
        <v>181</v>
      </c>
      <c r="F54" s="14"/>
      <c r="G54" s="14"/>
      <c r="H54" s="14"/>
      <c r="I54" s="14"/>
      <c r="J54" s="14"/>
    </row>
    <row r="55" spans="1:10" ht="14.1" customHeight="1" x14ac:dyDescent="0.3">
      <c r="A55" s="11"/>
      <c r="B55" s="102"/>
      <c r="C55" s="538" t="s">
        <v>449</v>
      </c>
      <c r="D55" s="539"/>
      <c r="E55" s="53" t="s">
        <v>453</v>
      </c>
      <c r="F55" s="14">
        <v>22040</v>
      </c>
      <c r="G55" s="14">
        <v>0</v>
      </c>
      <c r="H55" s="14">
        <v>30000</v>
      </c>
      <c r="I55" s="14">
        <f>SUM(G55:H55)</f>
        <v>30000</v>
      </c>
      <c r="J55" s="14">
        <v>30000</v>
      </c>
    </row>
    <row r="56" spans="1:10" ht="14.1" customHeight="1" x14ac:dyDescent="0.3">
      <c r="A56" s="11"/>
      <c r="B56" s="521" t="s">
        <v>93</v>
      </c>
      <c r="C56" s="521"/>
      <c r="D56" s="522"/>
      <c r="E56" s="76"/>
      <c r="F56" s="17">
        <f>SUM(F44,F46,F48,F49,F53,F55)</f>
        <v>277413.42</v>
      </c>
      <c r="G56" s="17">
        <f>SUM(G44,G46,G48,G49,G53,G55)</f>
        <v>134799.09</v>
      </c>
      <c r="H56" s="17">
        <f>SUM(H44,H46,H48,H49,H53,H55)</f>
        <v>250992.91</v>
      </c>
      <c r="I56" s="17">
        <f>SUM(I44,I46,I48,I49,I53,I55)</f>
        <v>385792</v>
      </c>
      <c r="J56" s="17">
        <f>SUM(J44,J46,J48,J49,J53,J55)</f>
        <v>385792</v>
      </c>
    </row>
    <row r="57" spans="1:10" ht="11.4" customHeight="1" x14ac:dyDescent="0.3">
      <c r="A57" s="11"/>
      <c r="B57" s="13"/>
      <c r="C57" s="20"/>
      <c r="D57" s="45"/>
      <c r="E57" s="76"/>
      <c r="F57" s="17"/>
      <c r="G57" s="17"/>
      <c r="H57" s="17"/>
      <c r="I57" s="17"/>
      <c r="J57" s="17"/>
    </row>
    <row r="58" spans="1:10" s="31" customFormat="1" ht="14.1" customHeight="1" x14ac:dyDescent="0.3">
      <c r="A58" s="554" t="s">
        <v>15</v>
      </c>
      <c r="B58" s="521"/>
      <c r="C58" s="521"/>
      <c r="D58" s="522"/>
      <c r="E58" s="76"/>
      <c r="F58" s="38"/>
      <c r="G58" s="38"/>
      <c r="H58" s="38"/>
      <c r="I58" s="38"/>
      <c r="J58" s="38"/>
    </row>
    <row r="59" spans="1:10" s="31" customFormat="1" ht="14.1" customHeight="1" x14ac:dyDescent="0.3">
      <c r="A59" s="39"/>
      <c r="B59" s="524" t="s">
        <v>90</v>
      </c>
      <c r="C59" s="524"/>
      <c r="D59" s="525"/>
      <c r="E59" s="53" t="s">
        <v>189</v>
      </c>
      <c r="F59" s="54"/>
      <c r="G59" s="54"/>
      <c r="H59" s="54"/>
      <c r="I59" s="54"/>
      <c r="J59" s="54"/>
    </row>
    <row r="60" spans="1:10" s="31" customFormat="1" ht="14.1" customHeight="1" x14ac:dyDescent="0.3">
      <c r="A60" s="39"/>
      <c r="B60" s="105"/>
      <c r="C60" s="556" t="s">
        <v>116</v>
      </c>
      <c r="D60" s="557"/>
      <c r="E60" s="53" t="s">
        <v>191</v>
      </c>
      <c r="F60" s="54">
        <v>0</v>
      </c>
      <c r="G60" s="54">
        <v>0</v>
      </c>
      <c r="H60" s="54">
        <v>0</v>
      </c>
      <c r="I60" s="54">
        <f>SUM(G60:H60)</f>
        <v>0</v>
      </c>
      <c r="J60" s="54">
        <v>0</v>
      </c>
    </row>
    <row r="61" spans="1:10" s="31" customFormat="1" ht="14.1" customHeight="1" x14ac:dyDescent="0.3">
      <c r="A61" s="39"/>
      <c r="B61" s="105"/>
      <c r="C61" s="523" t="s">
        <v>245</v>
      </c>
      <c r="D61" s="537"/>
      <c r="E61" s="239" t="s">
        <v>199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</row>
    <row r="62" spans="1:10" s="31" customFormat="1" ht="14.1" customHeight="1" x14ac:dyDescent="0.3">
      <c r="A62" s="39"/>
      <c r="B62" s="159"/>
      <c r="C62" s="233" t="s">
        <v>286</v>
      </c>
      <c r="D62" s="162" t="s">
        <v>525</v>
      </c>
      <c r="E62" s="53" t="s">
        <v>298</v>
      </c>
      <c r="F62" s="54">
        <v>0</v>
      </c>
      <c r="G62" s="54">
        <v>0</v>
      </c>
      <c r="H62" s="54">
        <v>0</v>
      </c>
      <c r="I62" s="54">
        <v>0</v>
      </c>
      <c r="J62" s="54">
        <v>50000</v>
      </c>
    </row>
    <row r="63" spans="1:10" ht="14.1" customHeight="1" x14ac:dyDescent="0.3">
      <c r="A63" s="39"/>
      <c r="B63" s="159"/>
      <c r="C63" s="233"/>
      <c r="D63" s="160" t="s">
        <v>238</v>
      </c>
      <c r="E63" s="53" t="s">
        <v>294</v>
      </c>
      <c r="F63" s="14">
        <v>0</v>
      </c>
      <c r="G63" s="14">
        <v>0</v>
      </c>
      <c r="H63" s="14">
        <v>0</v>
      </c>
      <c r="I63" s="14">
        <v>0</v>
      </c>
      <c r="J63" s="14">
        <v>40000</v>
      </c>
    </row>
    <row r="64" spans="1:10" s="451" customFormat="1" ht="14.1" customHeight="1" x14ac:dyDescent="0.3">
      <c r="A64" s="39"/>
      <c r="B64" s="457"/>
      <c r="C64" s="456"/>
      <c r="D64" s="458" t="s">
        <v>526</v>
      </c>
      <c r="E64" s="239" t="s">
        <v>438</v>
      </c>
      <c r="F64" s="14">
        <v>0</v>
      </c>
      <c r="G64" s="14">
        <v>0</v>
      </c>
      <c r="H64" s="14">
        <v>0</v>
      </c>
      <c r="I64" s="14">
        <v>0</v>
      </c>
      <c r="J64" s="14">
        <v>50000</v>
      </c>
    </row>
    <row r="65" spans="1:10" s="31" customFormat="1" ht="14.1" customHeight="1" x14ac:dyDescent="0.3">
      <c r="A65" s="39"/>
      <c r="B65" s="521" t="s">
        <v>94</v>
      </c>
      <c r="C65" s="521"/>
      <c r="D65" s="522"/>
      <c r="E65" s="76"/>
      <c r="F65" s="38">
        <f>SUM(F60:F64)</f>
        <v>0</v>
      </c>
      <c r="G65" s="38">
        <f>SUM(G60:G61)</f>
        <v>0</v>
      </c>
      <c r="H65" s="38">
        <f>SUM(H60:H64)</f>
        <v>0</v>
      </c>
      <c r="I65" s="38">
        <f>SUM(G65:H65)</f>
        <v>0</v>
      </c>
      <c r="J65" s="38">
        <f>SUM(J60:J64)</f>
        <v>140000</v>
      </c>
    </row>
    <row r="66" spans="1:10" s="31" customFormat="1" ht="14.1" customHeight="1" thickBot="1" x14ac:dyDescent="0.35">
      <c r="A66" s="534" t="s">
        <v>16</v>
      </c>
      <c r="B66" s="535"/>
      <c r="C66" s="535"/>
      <c r="D66" s="536"/>
      <c r="E66" s="30"/>
      <c r="F66" s="157">
        <f>SUM(F65,F56,F32)</f>
        <v>2399634.42</v>
      </c>
      <c r="G66" s="157">
        <f>SUM(G65,G56,G32)</f>
        <v>1233653.4500000002</v>
      </c>
      <c r="H66" s="157">
        <f>SUM(H65,H56,H32)</f>
        <v>1371273.5499999998</v>
      </c>
      <c r="I66" s="157">
        <f>SUM(I65,I56,I32)</f>
        <v>2604927</v>
      </c>
      <c r="J66" s="157">
        <f>SUM(J65,J56,J32)</f>
        <v>2951300</v>
      </c>
    </row>
    <row r="67" spans="1:10" ht="14.1" customHeight="1" thickTop="1" x14ac:dyDescent="0.3">
      <c r="A67" s="60"/>
      <c r="B67" s="13"/>
      <c r="C67" s="20"/>
      <c r="D67" s="20"/>
      <c r="E67" s="75"/>
      <c r="F67" s="59"/>
      <c r="G67" s="59"/>
      <c r="H67" s="59"/>
      <c r="I67" s="59"/>
      <c r="J67" s="61"/>
    </row>
    <row r="68" spans="1:10" s="352" customFormat="1" ht="14.1" customHeight="1" x14ac:dyDescent="0.3">
      <c r="A68" s="352" t="s">
        <v>28</v>
      </c>
      <c r="E68" s="353" t="s">
        <v>30</v>
      </c>
      <c r="F68" s="354"/>
      <c r="G68" s="354"/>
      <c r="H68" s="354" t="s">
        <v>31</v>
      </c>
      <c r="I68" s="354"/>
      <c r="J68" s="354"/>
    </row>
    <row r="69" spans="1:10" s="352" customFormat="1" ht="14.1" customHeight="1" x14ac:dyDescent="0.3">
      <c r="A69" s="31" t="s">
        <v>28</v>
      </c>
      <c r="B69" s="31"/>
      <c r="C69" s="31"/>
      <c r="D69" s="31"/>
      <c r="E69" s="24" t="s">
        <v>30</v>
      </c>
      <c r="F69" s="49"/>
      <c r="G69" s="49"/>
      <c r="H69" s="41" t="s">
        <v>31</v>
      </c>
      <c r="I69" s="49"/>
      <c r="J69" s="49"/>
    </row>
    <row r="70" spans="1:10" s="352" customFormat="1" ht="14.1" customHeight="1" x14ac:dyDescent="0.3">
      <c r="A70" s="31"/>
      <c r="B70" s="31"/>
      <c r="C70" s="31"/>
      <c r="D70" s="31"/>
      <c r="E70" s="421"/>
      <c r="F70" s="49"/>
      <c r="G70" s="49"/>
      <c r="H70" s="49"/>
      <c r="I70" s="49"/>
      <c r="J70" s="49"/>
    </row>
    <row r="71" spans="1:10" s="352" customFormat="1" ht="14.1" customHeight="1" x14ac:dyDescent="0.3">
      <c r="A71" s="31"/>
      <c r="B71" s="386"/>
      <c r="C71" s="386" t="s">
        <v>501</v>
      </c>
      <c r="D71" s="386"/>
      <c r="E71" s="386"/>
      <c r="F71" s="386" t="s">
        <v>32</v>
      </c>
      <c r="G71" s="386"/>
      <c r="H71" s="387"/>
      <c r="I71" s="386" t="s">
        <v>33</v>
      </c>
      <c r="J71" s="387"/>
    </row>
    <row r="72" spans="1:10" s="352" customFormat="1" ht="14.1" customHeight="1" x14ac:dyDescent="0.3">
      <c r="A72" s="31"/>
      <c r="B72" s="31"/>
      <c r="C72" s="228" t="s">
        <v>29</v>
      </c>
      <c r="D72" s="31"/>
      <c r="E72" s="421"/>
      <c r="F72" s="228" t="s">
        <v>281</v>
      </c>
      <c r="G72" s="31"/>
      <c r="H72" s="49"/>
      <c r="I72" s="228" t="s">
        <v>342</v>
      </c>
      <c r="J72" s="49"/>
    </row>
    <row r="75" spans="1:10" ht="14.1" customHeight="1" x14ac:dyDescent="0.3">
      <c r="A75" s="227"/>
      <c r="B75" s="227"/>
      <c r="C75" s="227"/>
      <c r="D75" s="227"/>
    </row>
    <row r="76" spans="1:10" ht="14.1" customHeight="1" x14ac:dyDescent="0.3">
      <c r="A76" s="227"/>
      <c r="B76" s="227"/>
      <c r="C76" s="227"/>
      <c r="D76" s="227"/>
    </row>
    <row r="77" spans="1:10" ht="14.1" customHeight="1" x14ac:dyDescent="0.3">
      <c r="A77" s="227"/>
      <c r="B77" s="227"/>
      <c r="C77" s="227"/>
      <c r="D77" s="227"/>
    </row>
    <row r="78" spans="1:10" ht="14.1" customHeight="1" x14ac:dyDescent="0.3">
      <c r="A78" s="227"/>
      <c r="B78" s="227"/>
      <c r="C78" s="227"/>
      <c r="D78" s="227"/>
    </row>
    <row r="79" spans="1:10" ht="14.1" customHeight="1" x14ac:dyDescent="0.3">
      <c r="A79" s="227"/>
      <c r="B79" s="227"/>
      <c r="C79" s="227"/>
      <c r="D79" s="227"/>
    </row>
    <row r="80" spans="1:10" ht="14.1" customHeight="1" x14ac:dyDescent="0.3">
      <c r="A80" s="227"/>
      <c r="B80" s="227"/>
      <c r="C80" s="227"/>
      <c r="D80" s="227"/>
    </row>
    <row r="81" spans="1:4" ht="14.1" customHeight="1" x14ac:dyDescent="0.3">
      <c r="A81" s="227"/>
      <c r="B81" s="227"/>
      <c r="C81" s="227"/>
      <c r="D81" s="227"/>
    </row>
    <row r="82" spans="1:4" ht="14.1" customHeight="1" x14ac:dyDescent="0.3">
      <c r="A82" s="227"/>
      <c r="B82" s="227"/>
      <c r="C82" s="227"/>
      <c r="D82" s="227"/>
    </row>
    <row r="83" spans="1:4" ht="14.1" customHeight="1" x14ac:dyDescent="0.3">
      <c r="A83" s="227"/>
      <c r="B83" s="227"/>
      <c r="C83" s="227"/>
      <c r="D83" s="227"/>
    </row>
    <row r="84" spans="1:4" ht="14.1" customHeight="1" x14ac:dyDescent="0.3">
      <c r="A84" s="227"/>
      <c r="B84" s="227"/>
      <c r="C84" s="227"/>
      <c r="D84" s="227"/>
    </row>
    <row r="85" spans="1:4" ht="14.1" customHeight="1" x14ac:dyDescent="0.3">
      <c r="A85" s="227"/>
      <c r="B85" s="227"/>
      <c r="C85" s="227"/>
      <c r="D85" s="227"/>
    </row>
    <row r="86" spans="1:4" ht="14.1" customHeight="1" x14ac:dyDescent="0.3">
      <c r="A86" s="227"/>
      <c r="B86" s="227"/>
      <c r="C86" s="227"/>
      <c r="D86" s="227"/>
    </row>
    <row r="87" spans="1:4" ht="14.1" customHeight="1" x14ac:dyDescent="0.3">
      <c r="A87" s="227"/>
      <c r="B87" s="227"/>
      <c r="C87" s="227"/>
      <c r="D87" s="227"/>
    </row>
    <row r="88" spans="1:4" ht="14.1" customHeight="1" x14ac:dyDescent="0.3">
      <c r="A88" s="227"/>
      <c r="B88" s="227"/>
      <c r="C88" s="227"/>
      <c r="D88" s="227"/>
    </row>
    <row r="89" spans="1:4" ht="14.1" customHeight="1" x14ac:dyDescent="0.3">
      <c r="A89" s="227"/>
      <c r="B89" s="227"/>
      <c r="C89" s="227"/>
      <c r="D89" s="227"/>
    </row>
  </sheetData>
  <mergeCells count="43">
    <mergeCell ref="C48:D48"/>
    <mergeCell ref="C50:D50"/>
    <mergeCell ref="C51:D51"/>
    <mergeCell ref="C53:D53"/>
    <mergeCell ref="B65:D65"/>
    <mergeCell ref="B49:D49"/>
    <mergeCell ref="B52:D52"/>
    <mergeCell ref="B54:D54"/>
    <mergeCell ref="B56:D56"/>
    <mergeCell ref="A58:D58"/>
    <mergeCell ref="B59:D59"/>
    <mergeCell ref="C55:D55"/>
    <mergeCell ref="C60:D60"/>
    <mergeCell ref="C61:D61"/>
    <mergeCell ref="A66:D66"/>
    <mergeCell ref="B47:D47"/>
    <mergeCell ref="C46:D46"/>
    <mergeCell ref="A9:D9"/>
    <mergeCell ref="A10:D10"/>
    <mergeCell ref="B43:D43"/>
    <mergeCell ref="B45:D45"/>
    <mergeCell ref="B11:D11"/>
    <mergeCell ref="C12:D12"/>
    <mergeCell ref="B13:D13"/>
    <mergeCell ref="C14:D14"/>
    <mergeCell ref="B32:D32"/>
    <mergeCell ref="C30:D30"/>
    <mergeCell ref="C44:D44"/>
    <mergeCell ref="A41:D41"/>
    <mergeCell ref="A37:D37"/>
    <mergeCell ref="A3:J3"/>
    <mergeCell ref="A5:D5"/>
    <mergeCell ref="G6:I6"/>
    <mergeCell ref="J6:J7"/>
    <mergeCell ref="E7:E8"/>
    <mergeCell ref="I7:I8"/>
    <mergeCell ref="A7:D8"/>
    <mergeCell ref="A4:J4"/>
    <mergeCell ref="G38:I38"/>
    <mergeCell ref="J38:J39"/>
    <mergeCell ref="E39:E40"/>
    <mergeCell ref="I39:I40"/>
    <mergeCell ref="A40:D40"/>
  </mergeCells>
  <pageMargins left="2" right="0.39370078740157483" top="1.03" bottom="0.23622047244094491" header="0" footer="0"/>
  <pageSetup paperSize="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3"/>
  <dimension ref="A1:M70"/>
  <sheetViews>
    <sheetView topLeftCell="A40" workbookViewId="0">
      <selection activeCell="J57" sqref="J57"/>
    </sheetView>
  </sheetViews>
  <sheetFormatPr defaultColWidth="9.109375" defaultRowHeight="14.1" customHeight="1" x14ac:dyDescent="0.3"/>
  <cols>
    <col min="1" max="1" width="3.5546875" style="40" customWidth="1"/>
    <col min="2" max="2" width="3.33203125" style="40" customWidth="1"/>
    <col min="3" max="3" width="3.44140625" style="40" customWidth="1"/>
    <col min="4" max="4" width="40.109375" style="40" customWidth="1"/>
    <col min="5" max="5" width="15.6640625" style="40" customWidth="1"/>
    <col min="6" max="7" width="16.44140625" style="23" customWidth="1"/>
    <col min="8" max="8" width="15.6640625" style="23" customWidth="1"/>
    <col min="9" max="9" width="16.109375" style="23" customWidth="1"/>
    <col min="10" max="10" width="16.44140625" style="23" customWidth="1"/>
    <col min="11" max="16384" width="9.109375" style="40"/>
  </cols>
  <sheetData>
    <row r="1" spans="1:13" ht="14.1" customHeight="1" x14ac:dyDescent="0.3">
      <c r="J1" s="205"/>
    </row>
    <row r="2" spans="1:13" s="31" customFormat="1" ht="14.1" customHeight="1" x14ac:dyDescent="0.3">
      <c r="B2" s="31" t="s">
        <v>0</v>
      </c>
      <c r="E2" s="421"/>
      <c r="F2" s="49"/>
      <c r="G2" s="49"/>
      <c r="H2" s="49"/>
      <c r="I2" s="49"/>
      <c r="J2" s="470" t="s">
        <v>27</v>
      </c>
    </row>
    <row r="3" spans="1:13" s="31" customFormat="1" ht="14.1" customHeight="1" x14ac:dyDescent="0.3">
      <c r="A3" s="558" t="s">
        <v>471</v>
      </c>
      <c r="B3" s="558"/>
      <c r="C3" s="558"/>
      <c r="D3" s="558"/>
      <c r="E3" s="558"/>
      <c r="F3" s="558"/>
      <c r="G3" s="558"/>
      <c r="H3" s="558"/>
      <c r="I3" s="558"/>
      <c r="J3" s="558"/>
    </row>
    <row r="4" spans="1:13" s="31" customFormat="1" ht="14.1" customHeight="1" x14ac:dyDescent="0.3">
      <c r="A4" s="544" t="s">
        <v>472</v>
      </c>
      <c r="B4" s="544"/>
      <c r="C4" s="544"/>
      <c r="D4" s="544"/>
      <c r="E4" s="544"/>
      <c r="F4" s="544"/>
      <c r="G4" s="544"/>
      <c r="H4" s="544"/>
      <c r="I4" s="544"/>
      <c r="J4" s="544"/>
    </row>
    <row r="5" spans="1:13" ht="16.8" customHeight="1" thickBot="1" x14ac:dyDescent="0.35">
      <c r="A5" s="580" t="s">
        <v>70</v>
      </c>
      <c r="B5" s="581"/>
      <c r="C5" s="581"/>
      <c r="D5" s="581"/>
      <c r="J5" s="205" t="s">
        <v>247</v>
      </c>
    </row>
    <row r="6" spans="1:13" ht="12.9" customHeight="1" thickBot="1" x14ac:dyDescent="0.35">
      <c r="A6" s="25"/>
      <c r="B6" s="420"/>
      <c r="C6" s="420"/>
      <c r="D6" s="420"/>
      <c r="E6" s="27"/>
      <c r="F6" s="415"/>
      <c r="G6" s="545" t="s">
        <v>20</v>
      </c>
      <c r="H6" s="545"/>
      <c r="I6" s="545"/>
      <c r="J6" s="518" t="s">
        <v>25</v>
      </c>
    </row>
    <row r="7" spans="1:13" ht="12.9" customHeight="1" x14ac:dyDescent="0.3">
      <c r="A7" s="549" t="s">
        <v>1</v>
      </c>
      <c r="B7" s="550"/>
      <c r="C7" s="550"/>
      <c r="D7" s="546"/>
      <c r="E7" s="546" t="s">
        <v>17</v>
      </c>
      <c r="F7" s="416" t="s">
        <v>18</v>
      </c>
      <c r="G7" s="430" t="s">
        <v>489</v>
      </c>
      <c r="H7" s="430" t="s">
        <v>22</v>
      </c>
      <c r="I7" s="547" t="s">
        <v>23</v>
      </c>
      <c r="J7" s="519"/>
      <c r="M7" s="436"/>
    </row>
    <row r="8" spans="1:13" ht="12.9" customHeight="1" x14ac:dyDescent="0.3">
      <c r="A8" s="549"/>
      <c r="B8" s="550"/>
      <c r="C8" s="550"/>
      <c r="D8" s="546"/>
      <c r="E8" s="546"/>
      <c r="F8" s="416" t="s">
        <v>19</v>
      </c>
      <c r="G8" s="431" t="s">
        <v>19</v>
      </c>
      <c r="H8" s="431" t="s">
        <v>24</v>
      </c>
      <c r="I8" s="548"/>
      <c r="J8" s="416" t="s">
        <v>26</v>
      </c>
    </row>
    <row r="9" spans="1:13" ht="12.9" customHeight="1" thickBot="1" x14ac:dyDescent="0.35">
      <c r="A9" s="551" t="s">
        <v>491</v>
      </c>
      <c r="B9" s="552"/>
      <c r="C9" s="552"/>
      <c r="D9" s="553"/>
      <c r="E9" s="432" t="s">
        <v>492</v>
      </c>
      <c r="F9" s="432" t="s">
        <v>493</v>
      </c>
      <c r="G9" s="432" t="s">
        <v>494</v>
      </c>
      <c r="H9" s="432" t="s">
        <v>495</v>
      </c>
      <c r="I9" s="432" t="s">
        <v>496</v>
      </c>
      <c r="J9" s="432" t="s">
        <v>497</v>
      </c>
    </row>
    <row r="10" spans="1:13" ht="12.9" customHeight="1" x14ac:dyDescent="0.3">
      <c r="A10" s="554" t="s">
        <v>66</v>
      </c>
      <c r="B10" s="521"/>
      <c r="C10" s="521"/>
      <c r="D10" s="522"/>
      <c r="E10" s="300"/>
      <c r="F10" s="14"/>
      <c r="G10" s="14"/>
      <c r="H10" s="14"/>
      <c r="I10" s="14"/>
      <c r="J10" s="14"/>
    </row>
    <row r="11" spans="1:13" ht="12.9" customHeight="1" x14ac:dyDescent="0.3">
      <c r="A11" s="32"/>
      <c r="B11" s="524" t="s">
        <v>2</v>
      </c>
      <c r="C11" s="524"/>
      <c r="D11" s="525"/>
      <c r="E11" s="53" t="s">
        <v>167</v>
      </c>
      <c r="F11" s="14"/>
      <c r="G11" s="14"/>
      <c r="H11" s="14"/>
      <c r="I11" s="14"/>
      <c r="J11" s="14"/>
    </row>
    <row r="12" spans="1:13" ht="12.9" customHeight="1" x14ac:dyDescent="0.3">
      <c r="A12" s="32"/>
      <c r="B12" s="33"/>
      <c r="C12" s="524" t="s">
        <v>3</v>
      </c>
      <c r="D12" s="525"/>
      <c r="E12" s="109" t="s">
        <v>82</v>
      </c>
      <c r="F12" s="22">
        <v>726799.3</v>
      </c>
      <c r="G12" s="22">
        <v>455392</v>
      </c>
      <c r="H12" s="22">
        <v>455792</v>
      </c>
      <c r="I12" s="22">
        <f>SUM(G12:H12)</f>
        <v>911184</v>
      </c>
      <c r="J12" s="22">
        <v>1136412</v>
      </c>
    </row>
    <row r="13" spans="1:13" ht="12.9" customHeight="1" x14ac:dyDescent="0.3">
      <c r="A13" s="32"/>
      <c r="B13" s="524" t="s">
        <v>4</v>
      </c>
      <c r="C13" s="524"/>
      <c r="D13" s="525"/>
      <c r="E13" s="53" t="s">
        <v>168</v>
      </c>
      <c r="F13" s="392">
        <f>SUM(F15:F22)</f>
        <v>283165</v>
      </c>
      <c r="G13" s="392">
        <f>SUM(G15:G22)</f>
        <v>153432</v>
      </c>
      <c r="H13" s="392">
        <f>SUM(H15:H22)</f>
        <v>153432</v>
      </c>
      <c r="I13" s="392">
        <f t="shared" ref="I13" si="0">SUM(G13:H13)</f>
        <v>306864</v>
      </c>
      <c r="J13" s="392">
        <f>SUM(J15:J22)</f>
        <v>357402</v>
      </c>
    </row>
    <row r="14" spans="1:13" ht="12.9" customHeight="1" x14ac:dyDescent="0.3">
      <c r="A14" s="32"/>
      <c r="B14" s="31"/>
      <c r="C14" s="524" t="s">
        <v>5</v>
      </c>
      <c r="D14" s="525"/>
      <c r="E14" s="109" t="s">
        <v>83</v>
      </c>
      <c r="F14" s="22">
        <v>48000</v>
      </c>
      <c r="G14" s="22">
        <v>24000</v>
      </c>
      <c r="H14" s="22">
        <v>24000</v>
      </c>
      <c r="I14" s="22">
        <f t="shared" ref="I14:I22" si="1">SUM(G14:H14)</f>
        <v>48000</v>
      </c>
      <c r="J14" s="22">
        <v>72000</v>
      </c>
    </row>
    <row r="15" spans="1:13" ht="12.9" customHeight="1" x14ac:dyDescent="0.3">
      <c r="A15" s="32"/>
      <c r="B15" s="31"/>
      <c r="C15" s="524" t="s">
        <v>137</v>
      </c>
      <c r="D15" s="525"/>
      <c r="E15" s="244" t="s">
        <v>152</v>
      </c>
      <c r="F15" s="22">
        <v>67500</v>
      </c>
      <c r="G15" s="22">
        <v>33750</v>
      </c>
      <c r="H15" s="22">
        <v>33750</v>
      </c>
      <c r="I15" s="22">
        <f t="shared" si="1"/>
        <v>67500</v>
      </c>
      <c r="J15" s="22">
        <v>67500</v>
      </c>
    </row>
    <row r="16" spans="1:13" ht="12.9" customHeight="1" x14ac:dyDescent="0.3">
      <c r="A16" s="32"/>
      <c r="B16" s="31"/>
      <c r="C16" s="524" t="s">
        <v>138</v>
      </c>
      <c r="D16" s="525"/>
      <c r="E16" s="244" t="s">
        <v>153</v>
      </c>
      <c r="F16" s="22">
        <v>67500</v>
      </c>
      <c r="G16" s="22">
        <v>33750</v>
      </c>
      <c r="H16" s="22">
        <v>33750</v>
      </c>
      <c r="I16" s="22">
        <f t="shared" si="1"/>
        <v>67500</v>
      </c>
      <c r="J16" s="22">
        <v>67500</v>
      </c>
    </row>
    <row r="17" spans="1:13" ht="12.9" customHeight="1" x14ac:dyDescent="0.3">
      <c r="A17" s="32"/>
      <c r="B17" s="31"/>
      <c r="C17" s="524" t="s">
        <v>139</v>
      </c>
      <c r="D17" s="525"/>
      <c r="E17" s="244" t="s">
        <v>154</v>
      </c>
      <c r="F17" s="22">
        <v>10000</v>
      </c>
      <c r="G17" s="22">
        <v>10000</v>
      </c>
      <c r="H17" s="22">
        <v>0</v>
      </c>
      <c r="I17" s="22">
        <f t="shared" si="1"/>
        <v>10000</v>
      </c>
      <c r="J17" s="22">
        <v>18000</v>
      </c>
    </row>
    <row r="18" spans="1:13" ht="12.9" customHeight="1" x14ac:dyDescent="0.3">
      <c r="A18" s="32"/>
      <c r="B18" s="31"/>
      <c r="C18" s="524" t="s">
        <v>142</v>
      </c>
      <c r="D18" s="525"/>
      <c r="E18" s="244" t="s">
        <v>157</v>
      </c>
      <c r="F18" s="22">
        <v>0</v>
      </c>
      <c r="G18" s="22">
        <v>0</v>
      </c>
      <c r="H18" s="22">
        <v>0</v>
      </c>
      <c r="I18" s="22">
        <f t="shared" si="1"/>
        <v>0</v>
      </c>
      <c r="J18" s="22">
        <v>0</v>
      </c>
    </row>
    <row r="19" spans="1:13" ht="12.9" customHeight="1" x14ac:dyDescent="0.3">
      <c r="A19" s="32"/>
      <c r="B19" s="31"/>
      <c r="C19" s="524" t="s">
        <v>146</v>
      </c>
      <c r="D19" s="525"/>
      <c r="E19" s="244" t="s">
        <v>159</v>
      </c>
      <c r="F19" s="22">
        <v>0</v>
      </c>
      <c r="G19" s="22">
        <v>0</v>
      </c>
      <c r="H19" s="22">
        <v>0</v>
      </c>
      <c r="I19" s="22">
        <f t="shared" si="1"/>
        <v>0</v>
      </c>
      <c r="J19" s="22">
        <v>0</v>
      </c>
    </row>
    <row r="20" spans="1:13" ht="12.9" customHeight="1" x14ac:dyDescent="0.3">
      <c r="A20" s="32"/>
      <c r="B20" s="31"/>
      <c r="C20" s="524" t="s">
        <v>145</v>
      </c>
      <c r="D20" s="525"/>
      <c r="E20" s="244" t="s">
        <v>161</v>
      </c>
      <c r="F20" s="22">
        <v>67690</v>
      </c>
      <c r="G20" s="22"/>
      <c r="H20" s="22">
        <v>75932</v>
      </c>
      <c r="I20" s="22">
        <f t="shared" si="1"/>
        <v>75932</v>
      </c>
      <c r="J20" s="22">
        <v>94701</v>
      </c>
    </row>
    <row r="21" spans="1:13" ht="12.9" customHeight="1" x14ac:dyDescent="0.3">
      <c r="A21" s="32"/>
      <c r="B21" s="31"/>
      <c r="C21" s="524" t="s">
        <v>258</v>
      </c>
      <c r="D21" s="525"/>
      <c r="E21" s="244" t="s">
        <v>161</v>
      </c>
      <c r="F21" s="22">
        <v>60475</v>
      </c>
      <c r="G21" s="22">
        <v>75932</v>
      </c>
      <c r="H21" s="22">
        <v>0</v>
      </c>
      <c r="I21" s="22">
        <f t="shared" si="1"/>
        <v>75932</v>
      </c>
      <c r="J21" s="22">
        <v>94701</v>
      </c>
    </row>
    <row r="22" spans="1:13" ht="12.9" customHeight="1" x14ac:dyDescent="0.3">
      <c r="A22" s="32"/>
      <c r="B22" s="31"/>
      <c r="C22" s="524" t="s">
        <v>147</v>
      </c>
      <c r="D22" s="525"/>
      <c r="E22" s="244" t="s">
        <v>162</v>
      </c>
      <c r="F22" s="22">
        <v>10000</v>
      </c>
      <c r="G22" s="22">
        <v>0</v>
      </c>
      <c r="H22" s="22">
        <v>10000</v>
      </c>
      <c r="I22" s="22">
        <f t="shared" si="1"/>
        <v>10000</v>
      </c>
      <c r="J22" s="22">
        <v>15000</v>
      </c>
    </row>
    <row r="23" spans="1:13" ht="12.9" customHeight="1" x14ac:dyDescent="0.3">
      <c r="A23" s="32"/>
      <c r="B23" s="33" t="s">
        <v>64</v>
      </c>
      <c r="C23" s="33"/>
      <c r="D23" s="34"/>
      <c r="E23" s="53" t="s">
        <v>163</v>
      </c>
      <c r="F23" s="393">
        <f>SUM(F24:F27)</f>
        <v>108035.7</v>
      </c>
      <c r="G23" s="393">
        <f t="shared" ref="G23:J23" si="2">SUM(G24:G27)</f>
        <v>61459.590000000004</v>
      </c>
      <c r="H23" s="393">
        <f t="shared" si="2"/>
        <v>61746.409999999996</v>
      </c>
      <c r="I23" s="393">
        <f t="shared" si="2"/>
        <v>123206</v>
      </c>
      <c r="J23" s="393">
        <f t="shared" si="2"/>
        <v>156788</v>
      </c>
    </row>
    <row r="24" spans="1:13" ht="12.9" customHeight="1" x14ac:dyDescent="0.3">
      <c r="A24" s="32"/>
      <c r="B24" s="31"/>
      <c r="C24" s="86" t="s">
        <v>148</v>
      </c>
      <c r="D24" s="84"/>
      <c r="E24" s="53" t="s">
        <v>164</v>
      </c>
      <c r="F24" s="22">
        <v>94876.2</v>
      </c>
      <c r="G24" s="22">
        <v>54671.040000000001</v>
      </c>
      <c r="H24" s="22">
        <v>54671.96</v>
      </c>
      <c r="I24" s="14">
        <f>SUM(G24:H24)</f>
        <v>109343</v>
      </c>
      <c r="J24" s="14">
        <v>136370</v>
      </c>
    </row>
    <row r="25" spans="1:13" ht="12.9" customHeight="1" x14ac:dyDescent="0.3">
      <c r="A25" s="32"/>
      <c r="B25" s="31"/>
      <c r="C25" s="86" t="s">
        <v>149</v>
      </c>
      <c r="D25" s="84"/>
      <c r="E25" s="53" t="s">
        <v>165</v>
      </c>
      <c r="F25" s="22">
        <v>3409.5</v>
      </c>
      <c r="G25" s="22">
        <v>1200</v>
      </c>
      <c r="H25" s="22">
        <v>1200</v>
      </c>
      <c r="I25" s="14">
        <f>SUM(G25:H25)</f>
        <v>2400</v>
      </c>
      <c r="J25" s="14">
        <v>3600</v>
      </c>
    </row>
    <row r="26" spans="1:13" ht="12.9" customHeight="1" x14ac:dyDescent="0.3">
      <c r="A26" s="32"/>
      <c r="B26" s="31"/>
      <c r="C26" s="86" t="s">
        <v>150</v>
      </c>
      <c r="D26" s="84"/>
      <c r="E26" s="53" t="s">
        <v>169</v>
      </c>
      <c r="F26" s="22">
        <v>7350</v>
      </c>
      <c r="G26" s="22">
        <v>4388.55</v>
      </c>
      <c r="H26" s="22">
        <v>4674.45</v>
      </c>
      <c r="I26" s="14">
        <f>SUM(G26:H26)</f>
        <v>9063</v>
      </c>
      <c r="J26" s="14">
        <v>13296</v>
      </c>
      <c r="M26" s="40" t="s">
        <v>59</v>
      </c>
    </row>
    <row r="27" spans="1:13" ht="12.9" customHeight="1" x14ac:dyDescent="0.3">
      <c r="A27" s="32"/>
      <c r="B27" s="31"/>
      <c r="C27" s="86" t="s">
        <v>151</v>
      </c>
      <c r="D27" s="84"/>
      <c r="E27" s="53" t="s">
        <v>166</v>
      </c>
      <c r="F27" s="22">
        <v>2400</v>
      </c>
      <c r="G27" s="22">
        <v>1200</v>
      </c>
      <c r="H27" s="22">
        <v>1200</v>
      </c>
      <c r="I27" s="14">
        <f>SUM(G27:H27)</f>
        <v>2400</v>
      </c>
      <c r="J27" s="14">
        <v>3522</v>
      </c>
    </row>
    <row r="28" spans="1:13" ht="12.9" customHeight="1" x14ac:dyDescent="0.3">
      <c r="A28" s="32"/>
      <c r="B28" s="107" t="s">
        <v>6</v>
      </c>
      <c r="C28" s="106"/>
      <c r="E28" s="53" t="s">
        <v>170</v>
      </c>
      <c r="F28" s="14"/>
      <c r="G28" s="14"/>
      <c r="H28" s="14"/>
      <c r="I28" s="14"/>
      <c r="J28" s="14"/>
    </row>
    <row r="29" spans="1:13" ht="12.9" customHeight="1" x14ac:dyDescent="0.3">
      <c r="A29" s="32"/>
      <c r="B29" s="33"/>
      <c r="C29" s="108" t="s">
        <v>6</v>
      </c>
      <c r="D29" s="106"/>
      <c r="E29" s="53" t="s">
        <v>166</v>
      </c>
      <c r="F29" s="392">
        <f>SUM(F30:F31)</f>
        <v>10000</v>
      </c>
      <c r="G29" s="392"/>
      <c r="H29" s="392"/>
      <c r="I29" s="392"/>
      <c r="J29" s="392"/>
    </row>
    <row r="30" spans="1:13" ht="12.9" customHeight="1" x14ac:dyDescent="0.3">
      <c r="A30" s="32"/>
      <c r="B30" s="33"/>
      <c r="C30" s="540" t="s">
        <v>266</v>
      </c>
      <c r="D30" s="537"/>
      <c r="E30" s="53"/>
      <c r="F30" s="22">
        <v>10000</v>
      </c>
      <c r="G30" s="22">
        <v>0</v>
      </c>
      <c r="H30" s="22">
        <v>10000</v>
      </c>
      <c r="I30" s="22">
        <f>SUM(G30:H30)</f>
        <v>10000</v>
      </c>
      <c r="J30" s="22">
        <v>15000</v>
      </c>
    </row>
    <row r="31" spans="1:13" ht="12.9" customHeight="1" x14ac:dyDescent="0.3">
      <c r="A31" s="32"/>
      <c r="B31" s="33"/>
      <c r="C31" s="262" t="s">
        <v>350</v>
      </c>
      <c r="D31" s="261"/>
      <c r="E31" s="53"/>
      <c r="F31" s="22">
        <v>0</v>
      </c>
      <c r="G31" s="22">
        <v>0</v>
      </c>
      <c r="H31" s="22">
        <v>0</v>
      </c>
      <c r="I31" s="22">
        <f>SUM(G31:H31)</f>
        <v>0</v>
      </c>
      <c r="J31" s="22">
        <v>0</v>
      </c>
    </row>
    <row r="32" spans="1:13" ht="12.9" customHeight="1" x14ac:dyDescent="0.3">
      <c r="A32" s="32"/>
      <c r="B32" s="521" t="s">
        <v>92</v>
      </c>
      <c r="C32" s="521"/>
      <c r="D32" s="522"/>
      <c r="E32" s="89"/>
      <c r="F32" s="17">
        <f>SUM(F12,F13,F14,F23,F29)</f>
        <v>1176000</v>
      </c>
      <c r="G32" s="17">
        <f>SUM(G12,G13,G14,G23,G30)</f>
        <v>694283.59</v>
      </c>
      <c r="H32" s="17">
        <f>SUM(H12,H13,H14,H23,H30)</f>
        <v>704970.41</v>
      </c>
      <c r="I32" s="17">
        <f>SUM(G32:H32)</f>
        <v>1399254</v>
      </c>
      <c r="J32" s="17">
        <f>SUM(J12,J13,J14,J23,J30)</f>
        <v>1737602</v>
      </c>
    </row>
    <row r="33" spans="1:10" ht="12.9" customHeight="1" x14ac:dyDescent="0.3">
      <c r="A33" s="11" t="s">
        <v>7</v>
      </c>
      <c r="B33" s="13"/>
      <c r="C33" s="20"/>
      <c r="D33" s="45"/>
      <c r="E33" s="89"/>
      <c r="F33" s="14"/>
      <c r="G33" s="14"/>
      <c r="H33" s="14"/>
      <c r="I33" s="14"/>
      <c r="J33" s="14"/>
    </row>
    <row r="34" spans="1:10" ht="12.9" customHeight="1" x14ac:dyDescent="0.3">
      <c r="A34" s="11"/>
      <c r="B34" s="523" t="s">
        <v>8</v>
      </c>
      <c r="C34" s="524"/>
      <c r="D34" s="525"/>
      <c r="E34" s="53" t="s">
        <v>129</v>
      </c>
      <c r="F34" s="14"/>
      <c r="G34" s="14"/>
      <c r="H34" s="14"/>
      <c r="I34" s="14"/>
      <c r="J34" s="14"/>
    </row>
    <row r="35" spans="1:10" ht="12.9" customHeight="1" x14ac:dyDescent="0.3">
      <c r="A35" s="11"/>
      <c r="B35" s="111"/>
      <c r="C35" s="540" t="s">
        <v>8</v>
      </c>
      <c r="D35" s="525"/>
      <c r="E35" s="53" t="s">
        <v>122</v>
      </c>
      <c r="F35" s="14">
        <v>33460</v>
      </c>
      <c r="G35" s="14">
        <v>16980</v>
      </c>
      <c r="H35" s="14">
        <v>33020</v>
      </c>
      <c r="I35" s="14">
        <f>SUM(G35:H35)</f>
        <v>50000</v>
      </c>
      <c r="J35" s="14">
        <v>50000</v>
      </c>
    </row>
    <row r="36" spans="1:10" ht="12.9" customHeight="1" x14ac:dyDescent="0.3">
      <c r="A36" s="11"/>
      <c r="B36" s="523" t="s">
        <v>9</v>
      </c>
      <c r="C36" s="524"/>
      <c r="D36" s="525"/>
      <c r="E36" s="53" t="s">
        <v>130</v>
      </c>
      <c r="F36" s="14"/>
      <c r="G36" s="14"/>
      <c r="H36" s="14"/>
      <c r="I36" s="14"/>
      <c r="J36" s="14"/>
    </row>
    <row r="37" spans="1:10" ht="12.9" customHeight="1" x14ac:dyDescent="0.3">
      <c r="A37" s="11"/>
      <c r="B37" s="111"/>
      <c r="C37" s="523" t="s">
        <v>52</v>
      </c>
      <c r="D37" s="525"/>
      <c r="E37" s="53" t="s">
        <v>123</v>
      </c>
      <c r="F37" s="14">
        <v>17866.5</v>
      </c>
      <c r="G37" s="14">
        <v>33465</v>
      </c>
      <c r="H37" s="14">
        <v>16535</v>
      </c>
      <c r="I37" s="14">
        <f>SUM(G37:H37)</f>
        <v>50000</v>
      </c>
      <c r="J37" s="14">
        <v>50000</v>
      </c>
    </row>
    <row r="38" spans="1:10" ht="12.9" customHeight="1" x14ac:dyDescent="0.3">
      <c r="A38" s="11"/>
      <c r="B38" s="523" t="s">
        <v>10</v>
      </c>
      <c r="C38" s="524"/>
      <c r="D38" s="525"/>
      <c r="E38" s="53" t="s">
        <v>131</v>
      </c>
      <c r="F38" s="14"/>
      <c r="G38" s="14"/>
      <c r="H38" s="14"/>
      <c r="I38" s="14"/>
      <c r="J38" s="14"/>
    </row>
    <row r="39" spans="1:10" ht="12.9" customHeight="1" x14ac:dyDescent="0.3">
      <c r="A39" s="11"/>
      <c r="B39" s="111"/>
      <c r="C39" s="523" t="s">
        <v>35</v>
      </c>
      <c r="D39" s="525"/>
      <c r="E39" s="53" t="s">
        <v>124</v>
      </c>
      <c r="F39" s="14">
        <v>4947.75</v>
      </c>
      <c r="G39" s="14">
        <v>3050</v>
      </c>
      <c r="H39" s="14">
        <v>36950</v>
      </c>
      <c r="I39" s="14">
        <f>SUM(G39:H39)</f>
        <v>40000</v>
      </c>
      <c r="J39" s="14">
        <v>40000</v>
      </c>
    </row>
    <row r="40" spans="1:10" ht="12.9" customHeight="1" x14ac:dyDescent="0.3">
      <c r="A40" s="11"/>
      <c r="B40" s="523" t="s">
        <v>77</v>
      </c>
      <c r="C40" s="524"/>
      <c r="D40" s="525"/>
      <c r="E40" s="53" t="s">
        <v>133</v>
      </c>
      <c r="F40" s="14"/>
      <c r="G40" s="14"/>
      <c r="H40" s="14"/>
      <c r="I40" s="14"/>
      <c r="J40" s="14"/>
    </row>
    <row r="41" spans="1:10" ht="12.9" customHeight="1" x14ac:dyDescent="0.3">
      <c r="A41" s="11"/>
      <c r="B41" s="111"/>
      <c r="C41" s="523" t="s">
        <v>104</v>
      </c>
      <c r="D41" s="525"/>
      <c r="E41" s="53" t="s">
        <v>127</v>
      </c>
      <c r="F41" s="14">
        <v>28176.36</v>
      </c>
      <c r="G41" s="14">
        <v>9703</v>
      </c>
      <c r="H41" s="14">
        <v>20297</v>
      </c>
      <c r="I41" s="14">
        <f>SUM(G41:H41)</f>
        <v>30000</v>
      </c>
      <c r="J41" s="14">
        <v>30000</v>
      </c>
    </row>
    <row r="42" spans="1:10" ht="12.9" customHeight="1" x14ac:dyDescent="0.3">
      <c r="A42" s="223"/>
      <c r="B42" s="535" t="s">
        <v>93</v>
      </c>
      <c r="C42" s="535"/>
      <c r="D42" s="536"/>
      <c r="E42" s="30"/>
      <c r="F42" s="195">
        <f>SUM(F35:F41)</f>
        <v>84450.61</v>
      </c>
      <c r="G42" s="195">
        <f>SUM(G35:G41)</f>
        <v>63198</v>
      </c>
      <c r="H42" s="195">
        <f>SUM(H35:H41)</f>
        <v>106802</v>
      </c>
      <c r="I42" s="195">
        <f>SUM(I35:I41)</f>
        <v>170000</v>
      </c>
      <c r="J42" s="195">
        <f>SUM(J35:J41)</f>
        <v>170000</v>
      </c>
    </row>
    <row r="43" spans="1:10" ht="12.9" customHeight="1" x14ac:dyDescent="0.3">
      <c r="A43" s="55"/>
      <c r="B43" s="56"/>
      <c r="C43" s="56"/>
      <c r="D43" s="56"/>
      <c r="E43" s="29"/>
      <c r="F43" s="202"/>
      <c r="G43" s="202"/>
      <c r="H43" s="202"/>
      <c r="I43" s="202"/>
      <c r="J43" s="202"/>
    </row>
    <row r="44" spans="1:10" ht="12.9" customHeight="1" x14ac:dyDescent="0.3">
      <c r="A44" s="37"/>
      <c r="B44" s="274"/>
      <c r="C44" s="274"/>
      <c r="D44" s="274"/>
      <c r="E44" s="281"/>
      <c r="F44" s="59"/>
      <c r="G44" s="59"/>
      <c r="H44" s="59"/>
      <c r="I44" s="59"/>
      <c r="J44" s="59"/>
    </row>
    <row r="45" spans="1:10" ht="12.9" customHeight="1" x14ac:dyDescent="0.3">
      <c r="A45" s="37"/>
      <c r="B45" s="274"/>
      <c r="C45" s="274"/>
      <c r="D45" s="274"/>
      <c r="E45" s="281"/>
      <c r="F45" s="59"/>
      <c r="G45" s="59"/>
      <c r="H45" s="59"/>
      <c r="I45" s="59"/>
    </row>
    <row r="46" spans="1:10" ht="12.9" customHeight="1" x14ac:dyDescent="0.3">
      <c r="A46" s="37"/>
      <c r="B46" s="274"/>
      <c r="C46" s="274"/>
      <c r="D46" s="274"/>
      <c r="E46" s="281"/>
      <c r="F46" s="59"/>
      <c r="G46" s="59"/>
      <c r="H46" s="59"/>
      <c r="I46" s="59"/>
      <c r="J46" s="59"/>
    </row>
    <row r="47" spans="1:10" ht="12.9" customHeight="1" x14ac:dyDescent="0.3">
      <c r="A47" s="37"/>
      <c r="B47" s="254"/>
      <c r="C47" s="254"/>
      <c r="D47" s="254"/>
      <c r="E47" s="255"/>
      <c r="F47" s="59"/>
      <c r="G47" s="59"/>
      <c r="H47" s="59"/>
      <c r="I47" s="59"/>
      <c r="J47" s="59"/>
    </row>
    <row r="48" spans="1:10" ht="12.9" customHeight="1" x14ac:dyDescent="0.3">
      <c r="A48" s="580" t="s">
        <v>70</v>
      </c>
      <c r="B48" s="581"/>
      <c r="C48" s="581"/>
      <c r="D48" s="581"/>
      <c r="E48" s="281"/>
      <c r="F48" s="59"/>
      <c r="G48" s="59"/>
      <c r="H48" s="59"/>
      <c r="I48" s="59"/>
      <c r="J48" s="205" t="s">
        <v>246</v>
      </c>
    </row>
    <row r="49" spans="1:13" ht="12.9" customHeight="1" x14ac:dyDescent="0.3">
      <c r="A49" s="42"/>
      <c r="B49" s="29"/>
      <c r="C49" s="29"/>
      <c r="D49" s="43"/>
      <c r="E49" s="286"/>
      <c r="F49" s="282"/>
      <c r="G49" s="566" t="s">
        <v>20</v>
      </c>
      <c r="H49" s="566"/>
      <c r="I49" s="566"/>
      <c r="J49" s="567" t="s">
        <v>25</v>
      </c>
    </row>
    <row r="50" spans="1:13" ht="12.9" customHeight="1" x14ac:dyDescent="0.3">
      <c r="A50" s="284"/>
      <c r="B50" s="281"/>
      <c r="C50" s="281"/>
      <c r="D50" s="285"/>
      <c r="E50" s="569" t="s">
        <v>17</v>
      </c>
      <c r="F50" s="283" t="s">
        <v>18</v>
      </c>
      <c r="G50" s="283" t="s">
        <v>21</v>
      </c>
      <c r="H50" s="283" t="s">
        <v>22</v>
      </c>
      <c r="I50" s="570" t="s">
        <v>23</v>
      </c>
      <c r="J50" s="568"/>
    </row>
    <row r="51" spans="1:13" ht="12.9" customHeight="1" x14ac:dyDescent="0.3">
      <c r="A51" s="572" t="s">
        <v>1</v>
      </c>
      <c r="B51" s="531"/>
      <c r="C51" s="531"/>
      <c r="D51" s="573"/>
      <c r="E51" s="569"/>
      <c r="F51" s="283" t="s">
        <v>19</v>
      </c>
      <c r="G51" s="283" t="s">
        <v>19</v>
      </c>
      <c r="H51" s="283" t="s">
        <v>24</v>
      </c>
      <c r="I51" s="571"/>
      <c r="J51" s="283" t="s">
        <v>26</v>
      </c>
    </row>
    <row r="52" spans="1:13" ht="12.9" customHeight="1" x14ac:dyDescent="0.3">
      <c r="A52" s="563">
        <v>1</v>
      </c>
      <c r="B52" s="564"/>
      <c r="C52" s="564"/>
      <c r="D52" s="565"/>
      <c r="E52" s="30">
        <v>2</v>
      </c>
      <c r="F52" s="93">
        <v>3</v>
      </c>
      <c r="G52" s="93">
        <v>4</v>
      </c>
      <c r="H52" s="93">
        <v>5</v>
      </c>
      <c r="I52" s="93">
        <v>6</v>
      </c>
      <c r="J52" s="93">
        <v>7</v>
      </c>
    </row>
    <row r="53" spans="1:13" ht="14.1" customHeight="1" x14ac:dyDescent="0.3">
      <c r="A53" s="577" t="s">
        <v>15</v>
      </c>
      <c r="B53" s="578"/>
      <c r="C53" s="578"/>
      <c r="D53" s="579"/>
      <c r="E53" s="181"/>
      <c r="F53" s="206"/>
      <c r="G53" s="206"/>
      <c r="H53" s="206"/>
      <c r="I53" s="206"/>
      <c r="J53" s="206"/>
    </row>
    <row r="54" spans="1:13" ht="14.1" customHeight="1" x14ac:dyDescent="0.3">
      <c r="A54" s="39"/>
      <c r="B54" s="524" t="s">
        <v>90</v>
      </c>
      <c r="C54" s="524"/>
      <c r="D54" s="525"/>
      <c r="E54" s="53" t="s">
        <v>189</v>
      </c>
      <c r="F54" s="54"/>
      <c r="G54" s="54"/>
      <c r="H54" s="54"/>
      <c r="I54" s="54"/>
      <c r="J54" s="54"/>
    </row>
    <row r="55" spans="1:13" ht="14.1" customHeight="1" x14ac:dyDescent="0.3">
      <c r="A55" s="39"/>
      <c r="B55" s="110"/>
      <c r="C55" s="523" t="s">
        <v>232</v>
      </c>
      <c r="D55" s="525"/>
      <c r="E55" s="53" t="s">
        <v>199</v>
      </c>
      <c r="F55" s="23">
        <v>0</v>
      </c>
      <c r="G55" s="54">
        <v>0</v>
      </c>
      <c r="H55" s="54">
        <v>0</v>
      </c>
      <c r="I55" s="54">
        <v>0</v>
      </c>
      <c r="J55" s="54">
        <v>0</v>
      </c>
    </row>
    <row r="56" spans="1:13" ht="14.1" customHeight="1" x14ac:dyDescent="0.3">
      <c r="A56" s="39"/>
      <c r="B56" s="167"/>
      <c r="C56" s="169"/>
      <c r="D56" s="170" t="s">
        <v>233</v>
      </c>
      <c r="E56" s="53" t="s">
        <v>329</v>
      </c>
      <c r="F56" s="54">
        <v>29900</v>
      </c>
      <c r="G56" s="54">
        <v>0</v>
      </c>
      <c r="H56" s="54">
        <v>0</v>
      </c>
      <c r="I56" s="54">
        <v>0</v>
      </c>
      <c r="J56" s="54">
        <v>0</v>
      </c>
    </row>
    <row r="57" spans="1:13" ht="14.1" customHeight="1" x14ac:dyDescent="0.3">
      <c r="A57" s="39"/>
      <c r="B57" s="110"/>
      <c r="C57" s="538" t="s">
        <v>116</v>
      </c>
      <c r="D57" s="539"/>
      <c r="E57" s="53" t="s">
        <v>191</v>
      </c>
      <c r="F57" s="54">
        <v>0</v>
      </c>
      <c r="G57" s="54">
        <v>0</v>
      </c>
      <c r="H57" s="54">
        <v>0</v>
      </c>
      <c r="I57" s="54">
        <v>0</v>
      </c>
      <c r="J57" s="54">
        <v>0</v>
      </c>
    </row>
    <row r="58" spans="1:13" ht="14.1" customHeight="1" x14ac:dyDescent="0.3">
      <c r="A58" s="39"/>
      <c r="B58" s="110"/>
      <c r="C58" s="523" t="s">
        <v>330</v>
      </c>
      <c r="D58" s="525"/>
      <c r="E58" s="452" t="s">
        <v>327</v>
      </c>
      <c r="F58" s="54">
        <v>0</v>
      </c>
      <c r="G58" s="54">
        <v>0</v>
      </c>
      <c r="H58" s="54">
        <v>0</v>
      </c>
      <c r="I58" s="54">
        <f>SUM(G58:H58)</f>
        <v>0</v>
      </c>
      <c r="J58" s="54">
        <v>60000</v>
      </c>
    </row>
    <row r="59" spans="1:13" ht="14.1" customHeight="1" x14ac:dyDescent="0.3">
      <c r="A59" s="39"/>
      <c r="B59" s="521" t="s">
        <v>94</v>
      </c>
      <c r="C59" s="521"/>
      <c r="D59" s="522"/>
      <c r="E59" s="89"/>
      <c r="F59" s="38">
        <f>SUM(F55:F58)</f>
        <v>29900</v>
      </c>
      <c r="G59" s="38">
        <f>SUM(G55,G57,G58)</f>
        <v>0</v>
      </c>
      <c r="H59" s="38">
        <f>SUM(H56:H58)</f>
        <v>0</v>
      </c>
      <c r="I59" s="38">
        <f>SUM(G59:H59)</f>
        <v>0</v>
      </c>
      <c r="J59" s="38">
        <f>SUM(J56:J58)</f>
        <v>60000</v>
      </c>
    </row>
    <row r="60" spans="1:13" ht="14.1" customHeight="1" x14ac:dyDescent="0.3">
      <c r="A60" s="39"/>
      <c r="B60" s="81"/>
      <c r="C60" s="81"/>
      <c r="D60" s="82"/>
      <c r="E60" s="89"/>
      <c r="F60" s="38"/>
      <c r="G60" s="38"/>
      <c r="H60" s="38"/>
      <c r="I60" s="38"/>
      <c r="J60" s="38"/>
      <c r="M60" s="40" t="s">
        <v>535</v>
      </c>
    </row>
    <row r="61" spans="1:13" ht="14.1" customHeight="1" thickBot="1" x14ac:dyDescent="0.35">
      <c r="A61" s="534" t="s">
        <v>16</v>
      </c>
      <c r="B61" s="535"/>
      <c r="C61" s="535"/>
      <c r="D61" s="536"/>
      <c r="E61" s="30"/>
      <c r="F61" s="157">
        <f>SUM(F59,F42,F32)</f>
        <v>1290350.6100000001</v>
      </c>
      <c r="G61" s="157">
        <f>SUM(G59,G42,G32)</f>
        <v>757481.59</v>
      </c>
      <c r="H61" s="157">
        <f>SUM(H59,H42,H32)</f>
        <v>811772.41</v>
      </c>
      <c r="I61" s="157">
        <f>SUM(I59,I42,I32)</f>
        <v>1569254</v>
      </c>
      <c r="J61" s="157">
        <f>SUM(J59,J42,J32)</f>
        <v>1967602</v>
      </c>
    </row>
    <row r="62" spans="1:13" ht="14.1" customHeight="1" thickTop="1" x14ac:dyDescent="0.3">
      <c r="A62" s="13"/>
      <c r="B62" s="86"/>
      <c r="C62" s="83"/>
      <c r="D62" s="83"/>
      <c r="E62" s="88"/>
      <c r="F62" s="59"/>
      <c r="G62" s="59"/>
      <c r="H62" s="59"/>
      <c r="I62" s="59"/>
      <c r="J62" s="59"/>
    </row>
    <row r="63" spans="1:13" ht="14.1" customHeight="1" x14ac:dyDescent="0.3">
      <c r="A63" s="13"/>
      <c r="B63" s="86"/>
      <c r="C63" s="83"/>
      <c r="D63" s="83"/>
      <c r="E63" s="88"/>
      <c r="F63" s="59"/>
      <c r="G63" s="59"/>
      <c r="H63" s="59"/>
      <c r="I63" s="59"/>
      <c r="J63" s="59"/>
    </row>
    <row r="64" spans="1:13" s="352" customFormat="1" ht="14.1" customHeight="1" x14ac:dyDescent="0.3">
      <c r="A64" s="31" t="s">
        <v>28</v>
      </c>
      <c r="B64" s="31"/>
      <c r="C64" s="31"/>
      <c r="D64" s="31"/>
      <c r="E64" s="24" t="s">
        <v>30</v>
      </c>
      <c r="F64" s="49"/>
      <c r="G64" s="49"/>
      <c r="H64" s="41" t="s">
        <v>31</v>
      </c>
      <c r="I64" s="49"/>
      <c r="J64" s="49"/>
    </row>
    <row r="65" spans="1:10" s="352" customFormat="1" ht="14.1" customHeight="1" x14ac:dyDescent="0.3">
      <c r="A65" s="31"/>
      <c r="B65" s="31"/>
      <c r="C65" s="31"/>
      <c r="D65" s="31"/>
      <c r="E65" s="421"/>
      <c r="F65" s="49"/>
      <c r="G65" s="49"/>
      <c r="H65" s="49"/>
      <c r="I65" s="49"/>
      <c r="J65" s="49"/>
    </row>
    <row r="66" spans="1:10" s="352" customFormat="1" ht="14.1" customHeight="1" x14ac:dyDescent="0.3">
      <c r="A66" s="31"/>
      <c r="B66" s="386"/>
      <c r="C66" s="386" t="s">
        <v>481</v>
      </c>
      <c r="D66" s="386"/>
      <c r="E66" s="386"/>
      <c r="F66" s="386" t="s">
        <v>32</v>
      </c>
      <c r="G66" s="386"/>
      <c r="H66" s="387"/>
      <c r="I66" s="386" t="s">
        <v>33</v>
      </c>
      <c r="J66" s="387"/>
    </row>
    <row r="67" spans="1:10" s="352" customFormat="1" ht="14.1" customHeight="1" x14ac:dyDescent="0.3">
      <c r="A67" s="31"/>
      <c r="B67" s="31"/>
      <c r="C67" s="228" t="s">
        <v>29</v>
      </c>
      <c r="D67" s="31"/>
      <c r="E67" s="421"/>
      <c r="F67" s="228" t="s">
        <v>281</v>
      </c>
      <c r="G67" s="31"/>
      <c r="H67" s="49"/>
      <c r="I67" s="228" t="s">
        <v>342</v>
      </c>
      <c r="J67" s="49"/>
    </row>
    <row r="68" spans="1:10" s="352" customFormat="1" ht="14.1" customHeight="1" x14ac:dyDescent="0.3">
      <c r="A68" s="352" t="s">
        <v>57</v>
      </c>
      <c r="E68" s="561" t="s">
        <v>281</v>
      </c>
      <c r="F68" s="561"/>
      <c r="G68" s="561"/>
      <c r="H68" s="562" t="s">
        <v>342</v>
      </c>
      <c r="I68" s="562"/>
      <c r="J68" s="562"/>
    </row>
    <row r="69" spans="1:10" ht="14.1" customHeight="1" x14ac:dyDescent="0.3">
      <c r="A69" s="13"/>
      <c r="B69" s="86"/>
      <c r="C69" s="83"/>
      <c r="D69" s="83"/>
      <c r="E69" s="88"/>
      <c r="F69" s="59"/>
      <c r="G69" s="59"/>
      <c r="H69" s="59"/>
      <c r="I69" s="59"/>
      <c r="J69" s="59"/>
    </row>
    <row r="70" spans="1:10" ht="14.1" customHeight="1" x14ac:dyDescent="0.3">
      <c r="A70" s="13"/>
      <c r="B70" s="86"/>
      <c r="C70" s="83"/>
      <c r="D70" s="83"/>
      <c r="E70" s="88"/>
      <c r="F70" s="59"/>
      <c r="G70" s="59"/>
      <c r="H70" s="59"/>
      <c r="I70" s="59"/>
      <c r="J70" s="59"/>
    </row>
  </sheetData>
  <mergeCells count="49">
    <mergeCell ref="B32:D32"/>
    <mergeCell ref="B34:D34"/>
    <mergeCell ref="C41:D41"/>
    <mergeCell ref="A9:D9"/>
    <mergeCell ref="A3:J3"/>
    <mergeCell ref="A5:D5"/>
    <mergeCell ref="G6:I6"/>
    <mergeCell ref="J6:J7"/>
    <mergeCell ref="E7:E8"/>
    <mergeCell ref="I7:I8"/>
    <mergeCell ref="A4:J4"/>
    <mergeCell ref="A7:D8"/>
    <mergeCell ref="A10:D10"/>
    <mergeCell ref="C35:D35"/>
    <mergeCell ref="C37:D37"/>
    <mergeCell ref="C20:D20"/>
    <mergeCell ref="C16:D16"/>
    <mergeCell ref="C17:D17"/>
    <mergeCell ref="C18:D18"/>
    <mergeCell ref="C19:D19"/>
    <mergeCell ref="C30:D30"/>
    <mergeCell ref="C21:D21"/>
    <mergeCell ref="C22:D22"/>
    <mergeCell ref="B11:D11"/>
    <mergeCell ref="C12:D12"/>
    <mergeCell ref="B13:D13"/>
    <mergeCell ref="C14:D14"/>
    <mergeCell ref="C15:D15"/>
    <mergeCell ref="A53:D53"/>
    <mergeCell ref="B54:D54"/>
    <mergeCell ref="A52:D52"/>
    <mergeCell ref="A48:D48"/>
    <mergeCell ref="B36:D36"/>
    <mergeCell ref="H68:J68"/>
    <mergeCell ref="E68:G68"/>
    <mergeCell ref="G49:I49"/>
    <mergeCell ref="B38:D38"/>
    <mergeCell ref="C39:D39"/>
    <mergeCell ref="J49:J50"/>
    <mergeCell ref="E50:E51"/>
    <mergeCell ref="I50:I51"/>
    <mergeCell ref="A51:D51"/>
    <mergeCell ref="B40:D40"/>
    <mergeCell ref="B59:D59"/>
    <mergeCell ref="A61:D61"/>
    <mergeCell ref="C57:D57"/>
    <mergeCell ref="C58:D58"/>
    <mergeCell ref="C55:D55"/>
    <mergeCell ref="B42:D42"/>
  </mergeCells>
  <pageMargins left="1.98" right="0.39370078740157483" top="0.27559055118110237" bottom="0.11811023622047245" header="0" footer="0"/>
  <pageSetup paperSize="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4"/>
  <dimension ref="A1:J83"/>
  <sheetViews>
    <sheetView topLeftCell="A24" workbookViewId="0">
      <selection activeCell="M52" sqref="M52"/>
    </sheetView>
  </sheetViews>
  <sheetFormatPr defaultColWidth="9.109375" defaultRowHeight="14.1" customHeight="1" x14ac:dyDescent="0.3"/>
  <cols>
    <col min="1" max="1" width="3.44140625" style="40" customWidth="1"/>
    <col min="2" max="2" width="3.109375" style="40" customWidth="1"/>
    <col min="3" max="3" width="3" style="40" customWidth="1"/>
    <col min="4" max="4" width="41.6640625" style="40" customWidth="1"/>
    <col min="5" max="5" width="17.109375" style="40" customWidth="1"/>
    <col min="6" max="6" width="15.44140625" style="40" customWidth="1"/>
    <col min="7" max="7" width="15.5546875" style="40" customWidth="1"/>
    <col min="8" max="8" width="16.109375" style="40" customWidth="1"/>
    <col min="9" max="9" width="15.6640625" style="40" customWidth="1"/>
    <col min="10" max="10" width="15.5546875" style="40" customWidth="1"/>
    <col min="11" max="16384" width="9.109375" style="40"/>
  </cols>
  <sheetData>
    <row r="1" spans="1:10" ht="14.1" customHeight="1" x14ac:dyDescent="0.3">
      <c r="J1" s="207"/>
    </row>
    <row r="2" spans="1:10" ht="14.1" customHeight="1" x14ac:dyDescent="0.3">
      <c r="J2" s="24"/>
    </row>
    <row r="3" spans="1:10" s="31" customFormat="1" ht="14.1" customHeight="1" x14ac:dyDescent="0.3">
      <c r="B3" s="31" t="s">
        <v>0</v>
      </c>
      <c r="E3" s="421"/>
      <c r="F3" s="49"/>
      <c r="G3" s="49"/>
      <c r="H3" s="49"/>
      <c r="I3" s="49"/>
      <c r="J3" s="49" t="s">
        <v>27</v>
      </c>
    </row>
    <row r="4" spans="1:10" s="31" customFormat="1" ht="14.1" customHeight="1" x14ac:dyDescent="0.3">
      <c r="A4" s="558" t="s">
        <v>471</v>
      </c>
      <c r="B4" s="558"/>
      <c r="C4" s="558"/>
      <c r="D4" s="558"/>
      <c r="E4" s="558"/>
      <c r="F4" s="558"/>
      <c r="G4" s="558"/>
      <c r="H4" s="558"/>
      <c r="I4" s="558"/>
      <c r="J4" s="558"/>
    </row>
    <row r="5" spans="1:10" ht="10.5" customHeight="1" x14ac:dyDescent="0.3">
      <c r="A5" s="544" t="s">
        <v>472</v>
      </c>
      <c r="B5" s="544"/>
      <c r="C5" s="544"/>
      <c r="D5" s="544"/>
      <c r="E5" s="544"/>
      <c r="F5" s="544"/>
      <c r="G5" s="544"/>
      <c r="H5" s="544"/>
      <c r="I5" s="544"/>
      <c r="J5" s="544"/>
    </row>
    <row r="6" spans="1:10" ht="18" customHeight="1" thickBot="1" x14ac:dyDescent="0.35">
      <c r="A6" s="582" t="s">
        <v>71</v>
      </c>
      <c r="B6" s="582"/>
      <c r="C6" s="582"/>
      <c r="D6" s="582"/>
      <c r="J6" s="207" t="s">
        <v>247</v>
      </c>
    </row>
    <row r="7" spans="1:10" ht="14.1" customHeight="1" thickBot="1" x14ac:dyDescent="0.35">
      <c r="A7" s="25"/>
      <c r="B7" s="420"/>
      <c r="C7" s="420"/>
      <c r="D7" s="420"/>
      <c r="E7" s="27"/>
      <c r="F7" s="415"/>
      <c r="G7" s="545" t="s">
        <v>20</v>
      </c>
      <c r="H7" s="545"/>
      <c r="I7" s="545"/>
      <c r="J7" s="518" t="s">
        <v>25</v>
      </c>
    </row>
    <row r="8" spans="1:10" ht="14.1" customHeight="1" x14ac:dyDescent="0.3">
      <c r="A8" s="549" t="s">
        <v>1</v>
      </c>
      <c r="B8" s="550"/>
      <c r="C8" s="550"/>
      <c r="D8" s="546"/>
      <c r="E8" s="546" t="s">
        <v>17</v>
      </c>
      <c r="F8" s="416" t="s">
        <v>18</v>
      </c>
      <c r="G8" s="430" t="s">
        <v>489</v>
      </c>
      <c r="H8" s="430" t="s">
        <v>22</v>
      </c>
      <c r="I8" s="547" t="s">
        <v>23</v>
      </c>
      <c r="J8" s="519"/>
    </row>
    <row r="9" spans="1:10" ht="14.1" customHeight="1" x14ac:dyDescent="0.3">
      <c r="A9" s="549"/>
      <c r="B9" s="550"/>
      <c r="C9" s="550"/>
      <c r="D9" s="546"/>
      <c r="E9" s="546"/>
      <c r="F9" s="416" t="s">
        <v>19</v>
      </c>
      <c r="G9" s="431" t="s">
        <v>19</v>
      </c>
      <c r="H9" s="431" t="s">
        <v>24</v>
      </c>
      <c r="I9" s="548"/>
      <c r="J9" s="416" t="s">
        <v>26</v>
      </c>
    </row>
    <row r="10" spans="1:10" ht="14.1" customHeight="1" thickBot="1" x14ac:dyDescent="0.35">
      <c r="A10" s="551" t="s">
        <v>491</v>
      </c>
      <c r="B10" s="552"/>
      <c r="C10" s="552"/>
      <c r="D10" s="553"/>
      <c r="E10" s="432" t="s">
        <v>492</v>
      </c>
      <c r="F10" s="432" t="s">
        <v>493</v>
      </c>
      <c r="G10" s="432" t="s">
        <v>494</v>
      </c>
      <c r="H10" s="432" t="s">
        <v>495</v>
      </c>
      <c r="I10" s="432" t="s">
        <v>496</v>
      </c>
      <c r="J10" s="432" t="s">
        <v>497</v>
      </c>
    </row>
    <row r="11" spans="1:10" ht="14.1" customHeight="1" x14ac:dyDescent="0.3">
      <c r="A11" s="554" t="s">
        <v>66</v>
      </c>
      <c r="B11" s="521"/>
      <c r="C11" s="521"/>
      <c r="D11" s="522"/>
      <c r="E11" s="300"/>
      <c r="F11" s="14"/>
      <c r="G11" s="14"/>
      <c r="H11" s="14"/>
      <c r="I11" s="14"/>
      <c r="J11" s="14"/>
    </row>
    <row r="12" spans="1:10" ht="14.1" customHeight="1" x14ac:dyDescent="0.3">
      <c r="A12" s="32"/>
      <c r="B12" s="524" t="s">
        <v>2</v>
      </c>
      <c r="C12" s="524"/>
      <c r="D12" s="525"/>
      <c r="E12" s="53" t="s">
        <v>167</v>
      </c>
      <c r="F12" s="14"/>
      <c r="G12" s="14"/>
      <c r="H12" s="14"/>
      <c r="I12" s="14"/>
      <c r="J12" s="14"/>
    </row>
    <row r="13" spans="1:10" ht="14.1" customHeight="1" x14ac:dyDescent="0.3">
      <c r="A13" s="32"/>
      <c r="B13" s="33"/>
      <c r="C13" s="524" t="s">
        <v>3</v>
      </c>
      <c r="D13" s="525"/>
      <c r="E13" s="115" t="s">
        <v>82</v>
      </c>
      <c r="F13" s="22">
        <v>758247</v>
      </c>
      <c r="G13" s="22">
        <v>439998</v>
      </c>
      <c r="H13" s="22">
        <v>439998</v>
      </c>
      <c r="I13" s="22">
        <f t="shared" ref="I13:I29" si="0">SUM(G13:H13)</f>
        <v>879996</v>
      </c>
      <c r="J13" s="22">
        <v>992928</v>
      </c>
    </row>
    <row r="14" spans="1:10" ht="14.1" customHeight="1" x14ac:dyDescent="0.3">
      <c r="A14" s="32"/>
      <c r="B14" s="524" t="s">
        <v>4</v>
      </c>
      <c r="C14" s="524"/>
      <c r="D14" s="525"/>
      <c r="E14" s="53" t="s">
        <v>168</v>
      </c>
      <c r="F14" s="392">
        <f>SUM(F16:F24)</f>
        <v>292916.53000000003</v>
      </c>
      <c r="G14" s="392">
        <f t="shared" ref="G14:H14" si="1">SUM(G16:G24)</f>
        <v>179231.07</v>
      </c>
      <c r="H14" s="392">
        <f t="shared" si="1"/>
        <v>172434.93</v>
      </c>
      <c r="I14" s="392">
        <f t="shared" si="0"/>
        <v>351666</v>
      </c>
      <c r="J14" s="392">
        <v>0</v>
      </c>
    </row>
    <row r="15" spans="1:10" ht="14.1" customHeight="1" x14ac:dyDescent="0.3">
      <c r="A15" s="32"/>
      <c r="B15" s="31"/>
      <c r="C15" s="524" t="s">
        <v>5</v>
      </c>
      <c r="D15" s="525"/>
      <c r="E15" s="115" t="s">
        <v>83</v>
      </c>
      <c r="F15" s="22">
        <v>48000</v>
      </c>
      <c r="G15" s="22">
        <v>24000</v>
      </c>
      <c r="H15" s="22">
        <v>24000</v>
      </c>
      <c r="I15" s="22">
        <f t="shared" si="0"/>
        <v>48000</v>
      </c>
      <c r="J15" s="22">
        <v>48000</v>
      </c>
    </row>
    <row r="16" spans="1:10" ht="14.1" customHeight="1" x14ac:dyDescent="0.3">
      <c r="A16" s="32"/>
      <c r="B16" s="31"/>
      <c r="C16" s="240" t="s">
        <v>137</v>
      </c>
      <c r="D16" s="241"/>
      <c r="E16" s="244" t="s">
        <v>152</v>
      </c>
      <c r="F16" s="22">
        <v>67500</v>
      </c>
      <c r="G16" s="22">
        <v>33750</v>
      </c>
      <c r="H16" s="22">
        <v>33750</v>
      </c>
      <c r="I16" s="22">
        <f t="shared" si="0"/>
        <v>67500</v>
      </c>
      <c r="J16" s="22">
        <v>67500</v>
      </c>
    </row>
    <row r="17" spans="1:10" ht="14.1" customHeight="1" x14ac:dyDescent="0.3">
      <c r="A17" s="32"/>
      <c r="B17" s="31"/>
      <c r="C17" s="240" t="s">
        <v>138</v>
      </c>
      <c r="D17" s="241"/>
      <c r="E17" s="244" t="s">
        <v>153</v>
      </c>
      <c r="F17" s="22">
        <v>67500</v>
      </c>
      <c r="G17" s="22">
        <v>33750</v>
      </c>
      <c r="H17" s="22">
        <v>33750</v>
      </c>
      <c r="I17" s="22">
        <f t="shared" si="0"/>
        <v>67500</v>
      </c>
      <c r="J17" s="22">
        <v>67500</v>
      </c>
    </row>
    <row r="18" spans="1:10" ht="14.1" customHeight="1" x14ac:dyDescent="0.3">
      <c r="A18" s="32"/>
      <c r="B18" s="31"/>
      <c r="C18" s="240" t="s">
        <v>139</v>
      </c>
      <c r="D18" s="241"/>
      <c r="E18" s="244" t="s">
        <v>154</v>
      </c>
      <c r="F18" s="22">
        <v>10000</v>
      </c>
      <c r="G18" s="22">
        <v>10000</v>
      </c>
      <c r="H18" s="22">
        <v>0</v>
      </c>
      <c r="I18" s="22">
        <f t="shared" si="0"/>
        <v>10000</v>
      </c>
      <c r="J18" s="22">
        <v>12000</v>
      </c>
    </row>
    <row r="19" spans="1:10" ht="14.1" customHeight="1" x14ac:dyDescent="0.3">
      <c r="A19" s="32"/>
      <c r="B19" s="31"/>
      <c r="C19" s="240" t="s">
        <v>142</v>
      </c>
      <c r="D19" s="241"/>
      <c r="E19" s="244" t="s">
        <v>157</v>
      </c>
      <c r="F19" s="22">
        <v>0</v>
      </c>
      <c r="G19" s="22">
        <v>0</v>
      </c>
      <c r="H19" s="22">
        <v>0</v>
      </c>
      <c r="I19" s="22">
        <f t="shared" si="0"/>
        <v>0</v>
      </c>
      <c r="J19" s="22">
        <v>0</v>
      </c>
    </row>
    <row r="20" spans="1:10" ht="14.1" customHeight="1" x14ac:dyDescent="0.3">
      <c r="A20" s="32"/>
      <c r="B20" s="31"/>
      <c r="C20" s="240" t="s">
        <v>146</v>
      </c>
      <c r="D20" s="241"/>
      <c r="E20" s="244" t="s">
        <v>159</v>
      </c>
      <c r="F20" s="22">
        <v>2075.96</v>
      </c>
      <c r="G20" s="22">
        <v>0</v>
      </c>
      <c r="H20" s="22">
        <v>0</v>
      </c>
      <c r="I20" s="22">
        <f t="shared" si="0"/>
        <v>0</v>
      </c>
      <c r="J20" s="22">
        <v>0</v>
      </c>
    </row>
    <row r="21" spans="1:10" ht="14.1" customHeight="1" x14ac:dyDescent="0.3">
      <c r="A21" s="32"/>
      <c r="B21" s="31"/>
      <c r="C21" s="240" t="s">
        <v>144</v>
      </c>
      <c r="D21" s="241"/>
      <c r="E21" s="244" t="s">
        <v>160</v>
      </c>
      <c r="F21" s="22">
        <v>5864.57</v>
      </c>
      <c r="G21" s="22">
        <v>28531.07</v>
      </c>
      <c r="H21" s="22">
        <v>21468.93</v>
      </c>
      <c r="I21" s="22">
        <f t="shared" si="0"/>
        <v>50000</v>
      </c>
      <c r="J21" s="22">
        <v>50000</v>
      </c>
    </row>
    <row r="22" spans="1:10" ht="14.1" customHeight="1" x14ac:dyDescent="0.3">
      <c r="A22" s="32"/>
      <c r="B22" s="31"/>
      <c r="C22" s="240" t="s">
        <v>145</v>
      </c>
      <c r="D22" s="241"/>
      <c r="E22" s="244" t="s">
        <v>161</v>
      </c>
      <c r="F22" s="22">
        <v>64988</v>
      </c>
      <c r="G22" s="22">
        <v>73200</v>
      </c>
      <c r="H22" s="22">
        <v>133</v>
      </c>
      <c r="I22" s="22">
        <f t="shared" si="0"/>
        <v>73333</v>
      </c>
      <c r="J22" s="22">
        <v>82744</v>
      </c>
    </row>
    <row r="23" spans="1:10" ht="14.1" customHeight="1" x14ac:dyDescent="0.3">
      <c r="A23" s="32"/>
      <c r="B23" s="31"/>
      <c r="C23" s="524" t="s">
        <v>258</v>
      </c>
      <c r="D23" s="525"/>
      <c r="E23" s="244" t="s">
        <v>161</v>
      </c>
      <c r="F23" s="22">
        <v>64988</v>
      </c>
      <c r="G23" s="22">
        <v>0</v>
      </c>
      <c r="H23" s="22">
        <v>73333</v>
      </c>
      <c r="I23" s="22">
        <f t="shared" si="0"/>
        <v>73333</v>
      </c>
      <c r="J23" s="22">
        <v>82744</v>
      </c>
    </row>
    <row r="24" spans="1:10" ht="14.1" customHeight="1" x14ac:dyDescent="0.3">
      <c r="A24" s="32"/>
      <c r="B24" s="31"/>
      <c r="C24" s="240" t="s">
        <v>147</v>
      </c>
      <c r="D24" s="241"/>
      <c r="E24" s="244" t="s">
        <v>162</v>
      </c>
      <c r="F24" s="22">
        <v>10000</v>
      </c>
      <c r="G24" s="22">
        <v>0</v>
      </c>
      <c r="H24" s="22">
        <v>10000</v>
      </c>
      <c r="I24" s="22">
        <f t="shared" si="0"/>
        <v>10000</v>
      </c>
      <c r="J24" s="22">
        <v>10000</v>
      </c>
    </row>
    <row r="25" spans="1:10" ht="14.1" customHeight="1" x14ac:dyDescent="0.3">
      <c r="A25" s="32"/>
      <c r="B25" s="33" t="s">
        <v>64</v>
      </c>
      <c r="C25" s="33"/>
      <c r="D25" s="34"/>
      <c r="E25" s="53" t="s">
        <v>163</v>
      </c>
      <c r="F25" s="393">
        <f>SUM(F26:F29)</f>
        <v>104601.04</v>
      </c>
      <c r="G25" s="393">
        <f t="shared" ref="G25:H25" si="2">SUM(G26:G29)</f>
        <v>59372.11</v>
      </c>
      <c r="H25" s="393">
        <f t="shared" si="2"/>
        <v>59661.89</v>
      </c>
      <c r="I25" s="393">
        <f t="shared" si="0"/>
        <v>119034</v>
      </c>
      <c r="J25" s="393">
        <v>0</v>
      </c>
    </row>
    <row r="26" spans="1:10" ht="14.1" customHeight="1" x14ac:dyDescent="0.3">
      <c r="A26" s="32"/>
      <c r="B26" s="31"/>
      <c r="C26" s="86" t="s">
        <v>148</v>
      </c>
      <c r="D26" s="84"/>
      <c r="E26" s="53" t="s">
        <v>164</v>
      </c>
      <c r="F26" s="22">
        <v>90989.64</v>
      </c>
      <c r="G26" s="22">
        <v>52799.76</v>
      </c>
      <c r="H26" s="22">
        <v>52800.24</v>
      </c>
      <c r="I26" s="14">
        <f t="shared" si="0"/>
        <v>105600</v>
      </c>
      <c r="J26" s="14">
        <v>119152</v>
      </c>
    </row>
    <row r="27" spans="1:10" ht="14.1" customHeight="1" x14ac:dyDescent="0.3">
      <c r="A27" s="32"/>
      <c r="B27" s="31"/>
      <c r="C27" s="86" t="s">
        <v>149</v>
      </c>
      <c r="D27" s="84"/>
      <c r="E27" s="53" t="s">
        <v>165</v>
      </c>
      <c r="F27" s="22">
        <v>4311.3999999999996</v>
      </c>
      <c r="G27" s="22">
        <v>1200</v>
      </c>
      <c r="H27" s="22">
        <v>1200</v>
      </c>
      <c r="I27" s="14">
        <f t="shared" si="0"/>
        <v>2400</v>
      </c>
      <c r="J27" s="14">
        <v>2400</v>
      </c>
    </row>
    <row r="28" spans="1:10" ht="14.1" customHeight="1" x14ac:dyDescent="0.3">
      <c r="A28" s="32"/>
      <c r="B28" s="31"/>
      <c r="C28" s="86" t="s">
        <v>150</v>
      </c>
      <c r="D28" s="84"/>
      <c r="E28" s="53" t="s">
        <v>169</v>
      </c>
      <c r="F28" s="22">
        <v>6900</v>
      </c>
      <c r="G28" s="22">
        <v>4172.3500000000004</v>
      </c>
      <c r="H28" s="22">
        <v>4461.6499999999996</v>
      </c>
      <c r="I28" s="14">
        <f t="shared" si="0"/>
        <v>8634</v>
      </c>
      <c r="J28" s="14">
        <v>10786</v>
      </c>
    </row>
    <row r="29" spans="1:10" ht="14.1" customHeight="1" x14ac:dyDescent="0.3">
      <c r="A29" s="32"/>
      <c r="B29" s="31"/>
      <c r="C29" s="86" t="s">
        <v>151</v>
      </c>
      <c r="D29" s="84"/>
      <c r="E29" s="53" t="s">
        <v>166</v>
      </c>
      <c r="F29" s="22">
        <v>2400</v>
      </c>
      <c r="G29" s="22">
        <v>1200</v>
      </c>
      <c r="H29" s="22">
        <v>1200</v>
      </c>
      <c r="I29" s="14">
        <f t="shared" si="0"/>
        <v>2400</v>
      </c>
      <c r="J29" s="14">
        <v>2400</v>
      </c>
    </row>
    <row r="30" spans="1:10" ht="14.1" customHeight="1" x14ac:dyDescent="0.3">
      <c r="A30" s="32"/>
      <c r="B30" s="113" t="s">
        <v>6</v>
      </c>
      <c r="C30" s="114"/>
      <c r="E30" s="53" t="s">
        <v>170</v>
      </c>
      <c r="F30" s="14"/>
      <c r="G30" s="14"/>
      <c r="H30" s="14"/>
      <c r="I30" s="14"/>
      <c r="J30" s="14"/>
    </row>
    <row r="31" spans="1:10" ht="14.1" customHeight="1" x14ac:dyDescent="0.3">
      <c r="A31" s="32"/>
      <c r="B31" s="33"/>
      <c r="C31" s="112" t="s">
        <v>6</v>
      </c>
      <c r="D31" s="114"/>
      <c r="E31" s="53" t="s">
        <v>166</v>
      </c>
      <c r="F31" s="393">
        <f>SUM(F32:F33)</f>
        <v>160469.43</v>
      </c>
      <c r="G31" s="392">
        <v>0</v>
      </c>
      <c r="H31" s="392">
        <v>0</v>
      </c>
      <c r="I31" s="392">
        <v>0</v>
      </c>
      <c r="J31" s="392">
        <v>0</v>
      </c>
    </row>
    <row r="32" spans="1:10" ht="14.1" customHeight="1" x14ac:dyDescent="0.3">
      <c r="A32" s="32"/>
      <c r="B32" s="33"/>
      <c r="C32" s="540" t="s">
        <v>266</v>
      </c>
      <c r="D32" s="537"/>
      <c r="E32" s="53"/>
      <c r="F32" s="22">
        <v>10000</v>
      </c>
      <c r="G32" s="22">
        <v>0</v>
      </c>
      <c r="H32" s="22">
        <v>10000</v>
      </c>
      <c r="I32" s="22">
        <f>SUM(G32:H32)</f>
        <v>10000</v>
      </c>
      <c r="J32" s="22">
        <v>10000</v>
      </c>
    </row>
    <row r="33" spans="1:10" ht="14.1" customHeight="1" x14ac:dyDescent="0.3">
      <c r="A33" s="32"/>
      <c r="B33" s="33"/>
      <c r="C33" s="265" t="s">
        <v>350</v>
      </c>
      <c r="D33" s="263"/>
      <c r="E33" s="53"/>
      <c r="F33" s="22">
        <v>150469.43</v>
      </c>
      <c r="G33" s="22">
        <v>0</v>
      </c>
      <c r="H33" s="22">
        <v>0</v>
      </c>
      <c r="I33" s="22">
        <f>SUM(G33:H33)</f>
        <v>0</v>
      </c>
      <c r="J33" s="22">
        <v>0</v>
      </c>
    </row>
    <row r="34" spans="1:10" ht="14.1" customHeight="1" x14ac:dyDescent="0.3">
      <c r="A34" s="194"/>
      <c r="B34" s="535" t="s">
        <v>92</v>
      </c>
      <c r="C34" s="535"/>
      <c r="D34" s="535"/>
      <c r="E34" s="30"/>
      <c r="F34" s="195">
        <f>SUM(F13,F14,F15,F25,F31)</f>
        <v>1364234</v>
      </c>
      <c r="G34" s="195">
        <f t="shared" ref="G34:I34" si="3">SUM(G13,G14,G15,G25,G32)</f>
        <v>702601.18</v>
      </c>
      <c r="H34" s="195">
        <f>SUM(H13,H14,H15,H25,H32)</f>
        <v>706094.82</v>
      </c>
      <c r="I34" s="195">
        <f t="shared" si="3"/>
        <v>1408696</v>
      </c>
      <c r="J34" s="195">
        <f>SUM(J32,J29,J28,J27,J26,J24,J23,J22,J21,J18,J17,J16,J15,J13)</f>
        <v>1558154</v>
      </c>
    </row>
    <row r="35" spans="1:10" ht="14.1" customHeight="1" x14ac:dyDescent="0.3">
      <c r="A35" s="33"/>
      <c r="B35" s="177"/>
      <c r="C35" s="177"/>
      <c r="D35" s="177"/>
      <c r="E35" s="179"/>
      <c r="F35" s="59"/>
      <c r="G35" s="59"/>
      <c r="H35" s="59"/>
      <c r="I35" s="59"/>
      <c r="J35" s="59"/>
    </row>
    <row r="36" spans="1:10" ht="14.1" customHeight="1" x14ac:dyDescent="0.3">
      <c r="A36" s="33"/>
      <c r="B36" s="274"/>
      <c r="C36" s="274"/>
      <c r="D36" s="274"/>
      <c r="E36" s="281"/>
      <c r="F36" s="59"/>
      <c r="G36" s="59"/>
      <c r="H36" s="59"/>
      <c r="I36" s="59"/>
      <c r="J36" s="59"/>
    </row>
    <row r="37" spans="1:10" ht="14.1" customHeight="1" x14ac:dyDescent="0.3">
      <c r="A37" s="33"/>
      <c r="B37" s="408"/>
      <c r="C37" s="408"/>
      <c r="D37" s="408"/>
      <c r="E37" s="409"/>
      <c r="F37" s="59"/>
      <c r="G37" s="59"/>
      <c r="H37" s="59"/>
      <c r="I37" s="59"/>
      <c r="J37" s="59"/>
    </row>
    <row r="38" spans="1:10" ht="14.1" customHeight="1" x14ac:dyDescent="0.3">
      <c r="A38" s="33"/>
      <c r="B38" s="408"/>
      <c r="C38" s="408"/>
      <c r="D38" s="408"/>
      <c r="E38" s="409"/>
      <c r="F38" s="59"/>
      <c r="G38" s="59"/>
      <c r="H38" s="59"/>
      <c r="I38" s="59"/>
      <c r="J38" s="59"/>
    </row>
    <row r="39" spans="1:10" ht="14.1" customHeight="1" x14ac:dyDescent="0.3">
      <c r="A39" s="33"/>
      <c r="B39" s="274"/>
      <c r="C39" s="274"/>
      <c r="D39" s="274"/>
      <c r="E39" s="281"/>
      <c r="F39" s="59"/>
      <c r="G39" s="59"/>
      <c r="H39" s="59"/>
      <c r="I39" s="59"/>
    </row>
    <row r="40" spans="1:10" ht="14.1" customHeight="1" x14ac:dyDescent="0.3">
      <c r="A40" s="33"/>
      <c r="B40" s="274"/>
      <c r="C40" s="274"/>
      <c r="D40" s="274"/>
      <c r="E40" s="281"/>
      <c r="F40" s="59"/>
      <c r="G40" s="59"/>
      <c r="H40" s="59"/>
      <c r="I40" s="59"/>
      <c r="J40" s="59"/>
    </row>
    <row r="41" spans="1:10" ht="16.5" customHeight="1" x14ac:dyDescent="0.3">
      <c r="A41" s="583" t="s">
        <v>71</v>
      </c>
      <c r="B41" s="583"/>
      <c r="C41" s="583"/>
      <c r="D41" s="583"/>
      <c r="E41" s="179"/>
      <c r="F41" s="59"/>
      <c r="G41" s="59"/>
      <c r="H41" s="59"/>
      <c r="I41" s="59"/>
      <c r="J41" s="207" t="s">
        <v>246</v>
      </c>
    </row>
    <row r="42" spans="1:10" ht="12" customHeight="1" x14ac:dyDescent="0.3">
      <c r="A42" s="42"/>
      <c r="B42" s="29"/>
      <c r="C42" s="29"/>
      <c r="D42" s="43"/>
      <c r="E42" s="286"/>
      <c r="F42" s="286"/>
      <c r="G42" s="584" t="s">
        <v>20</v>
      </c>
      <c r="H42" s="584"/>
      <c r="I42" s="584"/>
      <c r="J42" s="585" t="s">
        <v>25</v>
      </c>
    </row>
    <row r="43" spans="1:10" ht="12" customHeight="1" x14ac:dyDescent="0.3">
      <c r="A43" s="284"/>
      <c r="B43" s="281"/>
      <c r="C43" s="281"/>
      <c r="D43" s="285"/>
      <c r="E43" s="569" t="s">
        <v>17</v>
      </c>
      <c r="F43" s="287" t="s">
        <v>18</v>
      </c>
      <c r="G43" s="287" t="s">
        <v>21</v>
      </c>
      <c r="H43" s="287" t="s">
        <v>22</v>
      </c>
      <c r="I43" s="587" t="s">
        <v>23</v>
      </c>
      <c r="J43" s="586"/>
    </row>
    <row r="44" spans="1:10" ht="12" customHeight="1" x14ac:dyDescent="0.3">
      <c r="A44" s="572" t="s">
        <v>1</v>
      </c>
      <c r="B44" s="531"/>
      <c r="C44" s="531"/>
      <c r="D44" s="573"/>
      <c r="E44" s="569"/>
      <c r="F44" s="287" t="s">
        <v>19</v>
      </c>
      <c r="G44" s="287" t="s">
        <v>19</v>
      </c>
      <c r="H44" s="287" t="s">
        <v>24</v>
      </c>
      <c r="I44" s="569"/>
      <c r="J44" s="287" t="s">
        <v>26</v>
      </c>
    </row>
    <row r="45" spans="1:10" ht="12" customHeight="1" x14ac:dyDescent="0.3">
      <c r="A45" s="563">
        <v>1</v>
      </c>
      <c r="B45" s="564"/>
      <c r="C45" s="564"/>
      <c r="D45" s="565"/>
      <c r="E45" s="30">
        <v>2</v>
      </c>
      <c r="F45" s="30">
        <v>3</v>
      </c>
      <c r="G45" s="30">
        <v>4</v>
      </c>
      <c r="H45" s="30">
        <v>5</v>
      </c>
      <c r="I45" s="30">
        <v>6</v>
      </c>
      <c r="J45" s="30">
        <v>7</v>
      </c>
    </row>
    <row r="46" spans="1:10" ht="12.9" customHeight="1" x14ac:dyDescent="0.3">
      <c r="A46" s="196" t="s">
        <v>7</v>
      </c>
      <c r="B46" s="60"/>
      <c r="C46" s="47"/>
      <c r="D46" s="203"/>
      <c r="E46" s="181"/>
      <c r="F46" s="16"/>
      <c r="G46" s="16"/>
      <c r="H46" s="16"/>
      <c r="I46" s="16"/>
      <c r="J46" s="16"/>
    </row>
    <row r="47" spans="1:10" ht="12.9" customHeight="1" x14ac:dyDescent="0.3">
      <c r="A47" s="11"/>
      <c r="B47" s="523" t="s">
        <v>8</v>
      </c>
      <c r="C47" s="524"/>
      <c r="D47" s="525"/>
      <c r="E47" s="53" t="s">
        <v>129</v>
      </c>
      <c r="F47" s="14"/>
      <c r="G47" s="14"/>
      <c r="H47" s="14"/>
      <c r="I47" s="14"/>
      <c r="J47" s="14"/>
    </row>
    <row r="48" spans="1:10" ht="12.9" customHeight="1" x14ac:dyDescent="0.3">
      <c r="A48" s="11"/>
      <c r="B48" s="111"/>
      <c r="C48" s="540" t="s">
        <v>8</v>
      </c>
      <c r="D48" s="525"/>
      <c r="E48" s="53" t="s">
        <v>122</v>
      </c>
      <c r="F48" s="14">
        <v>47880</v>
      </c>
      <c r="G48" s="14">
        <v>16020</v>
      </c>
      <c r="H48" s="14">
        <v>68980</v>
      </c>
      <c r="I48" s="14">
        <f>SUM(G48:H48)</f>
        <v>85000</v>
      </c>
      <c r="J48" s="14">
        <v>85000</v>
      </c>
    </row>
    <row r="49" spans="1:10" ht="12.9" customHeight="1" x14ac:dyDescent="0.3">
      <c r="A49" s="11"/>
      <c r="B49" s="523" t="s">
        <v>9</v>
      </c>
      <c r="C49" s="524"/>
      <c r="D49" s="525"/>
      <c r="E49" s="53" t="s">
        <v>130</v>
      </c>
      <c r="F49" s="14"/>
      <c r="G49" s="14"/>
      <c r="H49" s="14"/>
      <c r="I49" s="14"/>
      <c r="J49" s="14"/>
    </row>
    <row r="50" spans="1:10" ht="12.9" customHeight="1" x14ac:dyDescent="0.3">
      <c r="A50" s="11"/>
      <c r="B50" s="111"/>
      <c r="C50" s="523" t="s">
        <v>52</v>
      </c>
      <c r="D50" s="525"/>
      <c r="E50" s="53" t="s">
        <v>123</v>
      </c>
      <c r="F50" s="14">
        <v>79281</v>
      </c>
      <c r="G50" s="14">
        <v>69496</v>
      </c>
      <c r="H50" s="14">
        <v>20504</v>
      </c>
      <c r="I50" s="14">
        <f>SUM(G50:H50)</f>
        <v>90000</v>
      </c>
      <c r="J50" s="14">
        <v>90000</v>
      </c>
    </row>
    <row r="51" spans="1:10" ht="12.9" customHeight="1" x14ac:dyDescent="0.3">
      <c r="A51" s="11"/>
      <c r="B51" s="523" t="s">
        <v>10</v>
      </c>
      <c r="C51" s="524"/>
      <c r="D51" s="525"/>
      <c r="E51" s="53" t="s">
        <v>131</v>
      </c>
      <c r="F51" s="14"/>
      <c r="G51" s="14"/>
      <c r="H51" s="14"/>
      <c r="I51" s="14"/>
      <c r="J51" s="14"/>
    </row>
    <row r="52" spans="1:10" ht="12.9" customHeight="1" x14ac:dyDescent="0.3">
      <c r="A52" s="11"/>
      <c r="B52" s="111"/>
      <c r="C52" s="523" t="s">
        <v>35</v>
      </c>
      <c r="D52" s="525"/>
      <c r="E52" s="53" t="s">
        <v>124</v>
      </c>
      <c r="F52" s="14">
        <v>63060.5</v>
      </c>
      <c r="G52" s="14">
        <v>7968.15</v>
      </c>
      <c r="H52" s="14">
        <v>52031.85</v>
      </c>
      <c r="I52" s="14">
        <f>SUM(G52:H52)</f>
        <v>60000</v>
      </c>
      <c r="J52" s="14">
        <v>60000</v>
      </c>
    </row>
    <row r="53" spans="1:10" ht="12.9" customHeight="1" x14ac:dyDescent="0.3">
      <c r="A53" s="11"/>
      <c r="B53" s="523" t="s">
        <v>77</v>
      </c>
      <c r="C53" s="524"/>
      <c r="D53" s="525"/>
      <c r="E53" s="53" t="s">
        <v>133</v>
      </c>
      <c r="F53" s="392">
        <f>SUM(F54:F55)</f>
        <v>45487</v>
      </c>
      <c r="G53" s="392">
        <f t="shared" ref="G53:H53" si="4">SUM(G54:G55)</f>
        <v>23892</v>
      </c>
      <c r="H53" s="392">
        <f t="shared" si="4"/>
        <v>31108</v>
      </c>
      <c r="I53" s="392">
        <f>SUM(G53:H53)</f>
        <v>55000</v>
      </c>
      <c r="J53" s="392">
        <f>SUM(J54:J55)</f>
        <v>55000</v>
      </c>
    </row>
    <row r="54" spans="1:10" ht="12.9" customHeight="1" x14ac:dyDescent="0.3">
      <c r="A54" s="11"/>
      <c r="B54" s="111"/>
      <c r="C54" s="523" t="s">
        <v>104</v>
      </c>
      <c r="D54" s="525"/>
      <c r="E54" s="53" t="s">
        <v>127</v>
      </c>
      <c r="F54" s="22">
        <v>41690</v>
      </c>
      <c r="G54" s="22">
        <v>15900</v>
      </c>
      <c r="H54" s="22">
        <v>14100</v>
      </c>
      <c r="I54" s="22">
        <f>SUM(G54:H54)</f>
        <v>30000</v>
      </c>
      <c r="J54" s="22">
        <v>30000</v>
      </c>
    </row>
    <row r="55" spans="1:10" ht="12.9" customHeight="1" x14ac:dyDescent="0.3">
      <c r="A55" s="11"/>
      <c r="B55" s="111"/>
      <c r="C55" s="523" t="s">
        <v>120</v>
      </c>
      <c r="D55" s="525"/>
      <c r="E55" s="53" t="s">
        <v>128</v>
      </c>
      <c r="F55" s="22">
        <v>3797</v>
      </c>
      <c r="G55" s="22">
        <v>7992</v>
      </c>
      <c r="H55" s="22">
        <v>17008</v>
      </c>
      <c r="I55" s="22">
        <f>SUM(G55:H55)</f>
        <v>25000</v>
      </c>
      <c r="J55" s="22">
        <v>25000</v>
      </c>
    </row>
    <row r="56" spans="1:10" ht="12.9" customHeight="1" x14ac:dyDescent="0.3">
      <c r="A56" s="11"/>
      <c r="B56" s="523" t="s">
        <v>13</v>
      </c>
      <c r="C56" s="523"/>
      <c r="D56" s="537"/>
      <c r="E56" s="53" t="s">
        <v>175</v>
      </c>
      <c r="F56" s="14"/>
      <c r="G56" s="14"/>
      <c r="H56" s="14"/>
      <c r="I56" s="14"/>
      <c r="J56" s="44"/>
    </row>
    <row r="57" spans="1:10" ht="12.9" customHeight="1" x14ac:dyDescent="0.3">
      <c r="A57" s="11"/>
      <c r="B57" s="111"/>
      <c r="C57" s="555" t="s">
        <v>108</v>
      </c>
      <c r="D57" s="539"/>
      <c r="E57" s="53" t="s">
        <v>176</v>
      </c>
      <c r="F57" s="14">
        <v>3500</v>
      </c>
      <c r="G57" s="14">
        <v>720</v>
      </c>
      <c r="H57" s="14">
        <v>36780</v>
      </c>
      <c r="I57" s="14">
        <f>SUM(G57:H57)</f>
        <v>37500</v>
      </c>
      <c r="J57" s="14">
        <v>37500</v>
      </c>
    </row>
    <row r="58" spans="1:10" ht="12.9" customHeight="1" x14ac:dyDescent="0.3">
      <c r="A58" s="11"/>
      <c r="B58" s="540" t="s">
        <v>60</v>
      </c>
      <c r="C58" s="526"/>
      <c r="D58" s="525"/>
      <c r="E58" s="53"/>
      <c r="F58" s="14"/>
      <c r="G58" s="14"/>
      <c r="H58" s="14"/>
      <c r="I58" s="14"/>
      <c r="J58" s="14"/>
    </row>
    <row r="59" spans="1:10" ht="12.9" customHeight="1" x14ac:dyDescent="0.3">
      <c r="A59" s="11"/>
      <c r="B59" s="310"/>
      <c r="C59" s="228" t="s">
        <v>107</v>
      </c>
      <c r="D59" s="313"/>
      <c r="E59" s="53"/>
      <c r="F59" s="14">
        <v>0</v>
      </c>
      <c r="G59" s="14">
        <v>0</v>
      </c>
      <c r="H59" s="14">
        <v>0</v>
      </c>
      <c r="I59" s="14">
        <v>0</v>
      </c>
      <c r="J59" s="14">
        <v>0</v>
      </c>
    </row>
    <row r="60" spans="1:10" ht="12.9" customHeight="1" x14ac:dyDescent="0.3">
      <c r="A60" s="11"/>
      <c r="B60" s="523" t="s">
        <v>79</v>
      </c>
      <c r="C60" s="523"/>
      <c r="D60" s="537"/>
      <c r="E60" s="53" t="s">
        <v>181</v>
      </c>
      <c r="F60" s="14"/>
      <c r="G60" s="14"/>
      <c r="H60" s="14"/>
      <c r="I60" s="14"/>
      <c r="J60" s="14"/>
    </row>
    <row r="61" spans="1:10" ht="12.9" customHeight="1" x14ac:dyDescent="0.3">
      <c r="A61" s="11"/>
      <c r="B61" s="111"/>
      <c r="C61" s="523" t="s">
        <v>79</v>
      </c>
      <c r="D61" s="525"/>
      <c r="E61" s="53" t="s">
        <v>188</v>
      </c>
      <c r="F61" s="14">
        <v>0</v>
      </c>
      <c r="G61" s="14">
        <v>0</v>
      </c>
      <c r="H61" s="14">
        <v>28681</v>
      </c>
      <c r="I61" s="14">
        <f>SUM(G61:H61)</f>
        <v>28681</v>
      </c>
      <c r="J61" s="14">
        <v>28681</v>
      </c>
    </row>
    <row r="62" spans="1:10" ht="12.9" customHeight="1" x14ac:dyDescent="0.3">
      <c r="A62" s="39"/>
      <c r="B62" s="521" t="s">
        <v>93</v>
      </c>
      <c r="C62" s="521"/>
      <c r="D62" s="522"/>
      <c r="E62" s="89"/>
      <c r="F62" s="17">
        <f>SUM(F48,F50,F52,F53,F61,F57)</f>
        <v>239208.5</v>
      </c>
      <c r="G62" s="17">
        <f>SUM(G48,G50,G52,G53,G57,G61)</f>
        <v>118096.15</v>
      </c>
      <c r="H62" s="17">
        <f>SUM(H48,H50,H52,H53,H57,H61)</f>
        <v>238084.85</v>
      </c>
      <c r="I62" s="17">
        <f>SUM(I48,I50,I52,I53,I57,I61)</f>
        <v>356181</v>
      </c>
      <c r="J62" s="17">
        <f>SUM(J48,J50,J52,J53,J57,J61,J59)</f>
        <v>356181</v>
      </c>
    </row>
    <row r="63" spans="1:10" ht="12.9" customHeight="1" x14ac:dyDescent="0.3">
      <c r="A63" s="39"/>
      <c r="B63" s="81"/>
      <c r="C63" s="81"/>
      <c r="D63" s="82"/>
      <c r="E63" s="89"/>
      <c r="F63" s="17"/>
      <c r="G63" s="17"/>
      <c r="H63" s="17"/>
      <c r="I63" s="17"/>
      <c r="J63" s="17"/>
    </row>
    <row r="64" spans="1:10" ht="12.9" customHeight="1" x14ac:dyDescent="0.3">
      <c r="A64" s="554" t="s">
        <v>15</v>
      </c>
      <c r="B64" s="521"/>
      <c r="C64" s="521"/>
      <c r="D64" s="522"/>
      <c r="E64" s="89"/>
      <c r="F64" s="17"/>
      <c r="G64" s="17"/>
      <c r="H64" s="17"/>
      <c r="I64" s="17"/>
      <c r="J64" s="17"/>
    </row>
    <row r="65" spans="1:10" ht="12.9" customHeight="1" x14ac:dyDescent="0.3">
      <c r="A65" s="39"/>
      <c r="B65" s="524" t="s">
        <v>90</v>
      </c>
      <c r="C65" s="524"/>
      <c r="D65" s="525"/>
      <c r="E65" s="53" t="s">
        <v>189</v>
      </c>
      <c r="F65" s="54"/>
      <c r="G65" s="54"/>
      <c r="H65" s="54"/>
      <c r="I65" s="54"/>
      <c r="J65" s="54"/>
    </row>
    <row r="66" spans="1:10" ht="12.9" customHeight="1" x14ac:dyDescent="0.3">
      <c r="A66" s="39"/>
      <c r="B66" s="116"/>
      <c r="C66" s="556" t="s">
        <v>116</v>
      </c>
      <c r="D66" s="557"/>
      <c r="E66" s="53" t="s">
        <v>191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</row>
    <row r="67" spans="1:10" ht="12.9" customHeight="1" x14ac:dyDescent="0.3">
      <c r="A67" s="39"/>
      <c r="B67" s="116"/>
      <c r="C67" s="119"/>
      <c r="D67" s="79" t="s">
        <v>330</v>
      </c>
      <c r="E67" s="53" t="s">
        <v>327</v>
      </c>
      <c r="F67" s="54">
        <v>0</v>
      </c>
      <c r="G67" s="54">
        <v>0</v>
      </c>
      <c r="H67" s="54">
        <v>0</v>
      </c>
      <c r="I67" s="54">
        <v>0</v>
      </c>
      <c r="J67" s="54">
        <v>50000</v>
      </c>
    </row>
    <row r="68" spans="1:10" ht="12.9" customHeight="1" x14ac:dyDescent="0.3">
      <c r="A68" s="39"/>
      <c r="B68" s="116"/>
      <c r="C68" s="119"/>
      <c r="D68" s="79" t="s">
        <v>249</v>
      </c>
      <c r="E68" s="53" t="s">
        <v>295</v>
      </c>
      <c r="F68" s="54">
        <v>59850</v>
      </c>
      <c r="G68" s="54">
        <v>0</v>
      </c>
      <c r="H68" s="54">
        <v>0</v>
      </c>
      <c r="I68" s="54">
        <v>0</v>
      </c>
      <c r="J68" s="54">
        <v>0</v>
      </c>
    </row>
    <row r="69" spans="1:10" ht="12.9" customHeight="1" x14ac:dyDescent="0.3">
      <c r="A69" s="39"/>
      <c r="B69" s="167"/>
      <c r="C69" s="169"/>
      <c r="D69" s="170" t="s">
        <v>235</v>
      </c>
      <c r="E69" s="53" t="s">
        <v>297</v>
      </c>
      <c r="F69" s="257">
        <v>19850</v>
      </c>
      <c r="G69" s="54">
        <v>0</v>
      </c>
      <c r="H69" s="54">
        <v>0</v>
      </c>
      <c r="I69" s="54">
        <v>0</v>
      </c>
      <c r="J69" s="54">
        <v>0</v>
      </c>
    </row>
    <row r="70" spans="1:10" ht="12.9" customHeight="1" x14ac:dyDescent="0.3">
      <c r="A70" s="39"/>
      <c r="B70" s="167"/>
      <c r="C70" s="523" t="s">
        <v>232</v>
      </c>
      <c r="D70" s="525"/>
      <c r="E70" s="53" t="s">
        <v>199</v>
      </c>
      <c r="F70" s="257">
        <v>0</v>
      </c>
      <c r="G70" s="54">
        <v>0</v>
      </c>
      <c r="H70" s="54">
        <v>0</v>
      </c>
      <c r="I70" s="54">
        <v>0</v>
      </c>
      <c r="J70" s="54">
        <v>0</v>
      </c>
    </row>
    <row r="71" spans="1:10" ht="12.9" customHeight="1" x14ac:dyDescent="0.3">
      <c r="A71" s="39"/>
      <c r="B71" s="167"/>
      <c r="C71" s="169"/>
      <c r="D71" s="170" t="s">
        <v>234</v>
      </c>
      <c r="E71" s="53" t="s">
        <v>325</v>
      </c>
      <c r="F71" s="54">
        <v>9514</v>
      </c>
      <c r="G71" s="54">
        <v>0</v>
      </c>
      <c r="H71" s="54">
        <v>0</v>
      </c>
      <c r="I71" s="54">
        <v>0</v>
      </c>
      <c r="J71" s="54">
        <v>0</v>
      </c>
    </row>
    <row r="72" spans="1:10" ht="12.9" customHeight="1" x14ac:dyDescent="0.3">
      <c r="A72" s="39"/>
      <c r="B72" s="167"/>
      <c r="C72" s="169"/>
      <c r="D72" s="170" t="s">
        <v>236</v>
      </c>
      <c r="E72" s="53" t="s">
        <v>331</v>
      </c>
      <c r="F72" s="54">
        <v>11000</v>
      </c>
      <c r="G72" s="54">
        <v>0</v>
      </c>
      <c r="H72" s="54">
        <v>0</v>
      </c>
      <c r="I72" s="54">
        <v>0</v>
      </c>
      <c r="J72" s="54">
        <v>0</v>
      </c>
    </row>
    <row r="73" spans="1:10" s="451" customFormat="1" ht="12.9" customHeight="1" x14ac:dyDescent="0.3">
      <c r="A73" s="39"/>
      <c r="B73" s="457"/>
      <c r="C73" s="456"/>
      <c r="D73" s="460" t="s">
        <v>244</v>
      </c>
      <c r="E73" s="452" t="s">
        <v>299</v>
      </c>
      <c r="F73" s="54"/>
      <c r="G73" s="54">
        <v>0</v>
      </c>
      <c r="H73" s="54">
        <v>0</v>
      </c>
      <c r="I73" s="54">
        <v>0</v>
      </c>
      <c r="J73" s="54">
        <v>15000</v>
      </c>
    </row>
    <row r="74" spans="1:10" ht="12.9" customHeight="1" x14ac:dyDescent="0.3">
      <c r="A74" s="39"/>
      <c r="B74" s="116"/>
      <c r="C74" s="523" t="s">
        <v>197</v>
      </c>
      <c r="D74" s="537"/>
      <c r="E74" s="53" t="s">
        <v>192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</row>
    <row r="75" spans="1:10" ht="12.9" customHeight="1" x14ac:dyDescent="0.3">
      <c r="A75" s="39"/>
      <c r="B75" s="521" t="s">
        <v>94</v>
      </c>
      <c r="C75" s="521"/>
      <c r="D75" s="522"/>
      <c r="E75" s="89"/>
      <c r="F75" s="38">
        <f>SUM(F66:F74)</f>
        <v>100214</v>
      </c>
      <c r="G75" s="38">
        <f>SUM(G66,G74)</f>
        <v>0</v>
      </c>
      <c r="H75" s="38">
        <f>SUM(H66:H74)</f>
        <v>0</v>
      </c>
      <c r="I75" s="38">
        <f>SUM(I66:I74)</f>
        <v>0</v>
      </c>
      <c r="J75" s="38">
        <f>SUM(J67:J74)</f>
        <v>65000</v>
      </c>
    </row>
    <row r="76" spans="1:10" ht="12.9" customHeight="1" x14ac:dyDescent="0.3">
      <c r="A76" s="39"/>
      <c r="B76" s="81"/>
      <c r="C76" s="81"/>
      <c r="D76" s="82"/>
      <c r="E76" s="89"/>
      <c r="F76" s="38"/>
      <c r="G76" s="38"/>
      <c r="H76" s="38"/>
      <c r="I76" s="38"/>
      <c r="J76" s="217"/>
    </row>
    <row r="77" spans="1:10" ht="12.9" customHeight="1" thickBot="1" x14ac:dyDescent="0.35">
      <c r="A77" s="534" t="s">
        <v>16</v>
      </c>
      <c r="B77" s="535"/>
      <c r="C77" s="535"/>
      <c r="D77" s="536"/>
      <c r="E77" s="30"/>
      <c r="F77" s="173">
        <f>SUM(F75,F62,F34)</f>
        <v>1703656.5</v>
      </c>
      <c r="G77" s="173">
        <f>SUM(G75,G62,G34)</f>
        <v>820697.33000000007</v>
      </c>
      <c r="H77" s="173">
        <f>SUM(H75,H62,H34)</f>
        <v>944179.66999999993</v>
      </c>
      <c r="I77" s="173">
        <f>SUM(I75,I62,I34)</f>
        <v>1764877</v>
      </c>
      <c r="J77" s="173">
        <f>SUM(J75,J62,J34)</f>
        <v>1979335</v>
      </c>
    </row>
    <row r="78" spans="1:10" ht="12.9" customHeight="1" thickTop="1" x14ac:dyDescent="0.3">
      <c r="A78" s="13"/>
      <c r="B78" s="13"/>
      <c r="C78" s="20"/>
      <c r="D78" s="20"/>
      <c r="E78" s="88"/>
      <c r="F78" s="59"/>
      <c r="G78" s="59"/>
      <c r="H78" s="59"/>
      <c r="I78" s="59"/>
      <c r="J78" s="59"/>
    </row>
    <row r="79" spans="1:10" s="352" customFormat="1" ht="14.1" customHeight="1" x14ac:dyDescent="0.3">
      <c r="A79" s="352" t="s">
        <v>28</v>
      </c>
      <c r="E79" s="353" t="s">
        <v>30</v>
      </c>
      <c r="F79" s="354"/>
      <c r="G79" s="354"/>
      <c r="H79" s="354" t="s">
        <v>31</v>
      </c>
      <c r="I79" s="354"/>
      <c r="J79" s="354"/>
    </row>
    <row r="80" spans="1:10" s="352" customFormat="1" ht="14.1" customHeight="1" x14ac:dyDescent="0.3">
      <c r="A80" s="31" t="s">
        <v>28</v>
      </c>
      <c r="B80" s="31"/>
      <c r="C80" s="31"/>
      <c r="D80" s="31"/>
      <c r="E80" s="24" t="s">
        <v>30</v>
      </c>
      <c r="F80" s="49"/>
      <c r="G80" s="49"/>
      <c r="H80" s="41" t="s">
        <v>31</v>
      </c>
      <c r="I80" s="49"/>
      <c r="J80" s="49"/>
    </row>
    <row r="81" spans="1:10" s="352" customFormat="1" ht="14.1" customHeight="1" x14ac:dyDescent="0.3">
      <c r="A81" s="31"/>
      <c r="B81" s="31"/>
      <c r="C81" s="31"/>
      <c r="D81" s="31"/>
      <c r="E81" s="421"/>
      <c r="F81" s="49"/>
      <c r="G81" s="49"/>
      <c r="H81" s="49"/>
      <c r="I81" s="49"/>
      <c r="J81" s="49"/>
    </row>
    <row r="82" spans="1:10" s="352" customFormat="1" ht="14.1" customHeight="1" x14ac:dyDescent="0.3">
      <c r="A82" s="31"/>
      <c r="B82" s="386"/>
      <c r="C82" s="386" t="s">
        <v>482</v>
      </c>
      <c r="D82" s="386"/>
      <c r="E82" s="386"/>
      <c r="F82" s="386" t="s">
        <v>32</v>
      </c>
      <c r="G82" s="386"/>
      <c r="H82" s="387"/>
      <c r="I82" s="386" t="s">
        <v>33</v>
      </c>
      <c r="J82" s="387"/>
    </row>
    <row r="83" spans="1:10" s="352" customFormat="1" ht="14.1" customHeight="1" x14ac:dyDescent="0.3">
      <c r="A83" s="31"/>
      <c r="B83" s="31"/>
      <c r="C83" s="228" t="s">
        <v>29</v>
      </c>
      <c r="D83" s="31"/>
      <c r="E83" s="421"/>
      <c r="F83" s="228" t="s">
        <v>281</v>
      </c>
      <c r="G83" s="31"/>
      <c r="H83" s="49"/>
      <c r="I83" s="228" t="s">
        <v>342</v>
      </c>
      <c r="J83" s="49"/>
    </row>
  </sheetData>
  <mergeCells count="46">
    <mergeCell ref="B47:D47"/>
    <mergeCell ref="A41:D41"/>
    <mergeCell ref="G42:I42"/>
    <mergeCell ref="J42:J43"/>
    <mergeCell ref="E43:E44"/>
    <mergeCell ref="I43:I44"/>
    <mergeCell ref="A4:J4"/>
    <mergeCell ref="A6:D6"/>
    <mergeCell ref="G7:I7"/>
    <mergeCell ref="J7:J8"/>
    <mergeCell ref="E8:E9"/>
    <mergeCell ref="I8:I9"/>
    <mergeCell ref="A8:D9"/>
    <mergeCell ref="A5:J5"/>
    <mergeCell ref="B58:D58"/>
    <mergeCell ref="A44:D44"/>
    <mergeCell ref="C15:D15"/>
    <mergeCell ref="A10:D10"/>
    <mergeCell ref="B49:D49"/>
    <mergeCell ref="B51:D51"/>
    <mergeCell ref="C50:D50"/>
    <mergeCell ref="C23:D23"/>
    <mergeCell ref="C32:D32"/>
    <mergeCell ref="C48:D48"/>
    <mergeCell ref="A11:D11"/>
    <mergeCell ref="B12:D12"/>
    <mergeCell ref="C13:D13"/>
    <mergeCell ref="B14:D14"/>
    <mergeCell ref="B34:D34"/>
    <mergeCell ref="A45:D45"/>
    <mergeCell ref="A77:D77"/>
    <mergeCell ref="C70:D70"/>
    <mergeCell ref="C52:D52"/>
    <mergeCell ref="B65:D65"/>
    <mergeCell ref="C66:D66"/>
    <mergeCell ref="C74:D74"/>
    <mergeCell ref="B75:D75"/>
    <mergeCell ref="A64:D64"/>
    <mergeCell ref="B53:D53"/>
    <mergeCell ref="B56:D56"/>
    <mergeCell ref="B60:D60"/>
    <mergeCell ref="B62:D62"/>
    <mergeCell ref="C54:D54"/>
    <mergeCell ref="C55:D55"/>
    <mergeCell ref="C57:D57"/>
    <mergeCell ref="C61:D61"/>
  </mergeCells>
  <pageMargins left="2.06" right="0.39370078740157483" top="0.28999999999999998" bottom="0.23622047244094491" header="0" footer="0"/>
  <pageSetup paperSize="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5"/>
  <dimension ref="A1:K69"/>
  <sheetViews>
    <sheetView topLeftCell="A40" workbookViewId="0">
      <selection activeCell="N9" sqref="N9"/>
    </sheetView>
  </sheetViews>
  <sheetFormatPr defaultColWidth="9.109375" defaultRowHeight="14.1" customHeight="1" x14ac:dyDescent="0.3"/>
  <cols>
    <col min="1" max="1" width="3" style="40" customWidth="1"/>
    <col min="2" max="2" width="2.88671875" style="40" customWidth="1"/>
    <col min="3" max="3" width="4.33203125" style="40" customWidth="1"/>
    <col min="4" max="4" width="39.44140625" style="40" customWidth="1"/>
    <col min="5" max="5" width="16.33203125" style="40" customWidth="1"/>
    <col min="6" max="6" width="16.88671875" style="40" customWidth="1"/>
    <col min="7" max="8" width="16" style="40" customWidth="1"/>
    <col min="9" max="9" width="16.109375" style="40" customWidth="1"/>
    <col min="10" max="10" width="15.88671875" style="40" customWidth="1"/>
    <col min="11" max="11" width="11" style="40" customWidth="1"/>
    <col min="12" max="16384" width="9.109375" style="40"/>
  </cols>
  <sheetData>
    <row r="1" spans="1:11" ht="14.1" customHeight="1" x14ac:dyDescent="0.3">
      <c r="J1" s="207"/>
    </row>
    <row r="2" spans="1:11" ht="14.1" customHeight="1" x14ac:dyDescent="0.3">
      <c r="J2" s="24"/>
    </row>
    <row r="3" spans="1:11" s="31" customFormat="1" ht="14.1" customHeight="1" x14ac:dyDescent="0.3">
      <c r="B3" s="31" t="s">
        <v>0</v>
      </c>
      <c r="E3" s="421"/>
      <c r="F3" s="49"/>
      <c r="G3" s="49"/>
      <c r="H3" s="49"/>
      <c r="I3" s="49"/>
      <c r="J3" s="49" t="s">
        <v>27</v>
      </c>
    </row>
    <row r="4" spans="1:11" s="31" customFormat="1" ht="14.1" customHeight="1" x14ac:dyDescent="0.3">
      <c r="A4" s="558" t="s">
        <v>471</v>
      </c>
      <c r="B4" s="558"/>
      <c r="C4" s="558"/>
      <c r="D4" s="558"/>
      <c r="E4" s="558"/>
      <c r="F4" s="558"/>
      <c r="G4" s="558"/>
      <c r="H4" s="558"/>
      <c r="I4" s="558"/>
      <c r="J4" s="558"/>
    </row>
    <row r="5" spans="1:11" ht="14.1" customHeight="1" x14ac:dyDescent="0.3">
      <c r="A5" s="544" t="s">
        <v>472</v>
      </c>
      <c r="B5" s="544"/>
      <c r="C5" s="544"/>
      <c r="D5" s="544"/>
      <c r="E5" s="544"/>
      <c r="F5" s="544"/>
      <c r="G5" s="544"/>
      <c r="H5" s="544"/>
      <c r="I5" s="544"/>
      <c r="J5" s="544"/>
    </row>
    <row r="6" spans="1:11" ht="14.1" customHeight="1" thickBot="1" x14ac:dyDescent="0.35">
      <c r="A6" s="40" t="s">
        <v>72</v>
      </c>
    </row>
    <row r="7" spans="1:11" ht="14.1" customHeight="1" thickBot="1" x14ac:dyDescent="0.35">
      <c r="A7" s="25"/>
      <c r="B7" s="420"/>
      <c r="C7" s="420"/>
      <c r="D7" s="420"/>
      <c r="E7" s="27"/>
      <c r="F7" s="415"/>
      <c r="G7" s="545" t="s">
        <v>20</v>
      </c>
      <c r="H7" s="545"/>
      <c r="I7" s="545"/>
      <c r="J7" s="518" t="s">
        <v>25</v>
      </c>
    </row>
    <row r="8" spans="1:11" ht="14.1" customHeight="1" x14ac:dyDescent="0.3">
      <c r="A8" s="549" t="s">
        <v>1</v>
      </c>
      <c r="B8" s="550"/>
      <c r="C8" s="550"/>
      <c r="D8" s="546"/>
      <c r="E8" s="546" t="s">
        <v>17</v>
      </c>
      <c r="F8" s="416" t="s">
        <v>18</v>
      </c>
      <c r="G8" s="430" t="s">
        <v>489</v>
      </c>
      <c r="H8" s="430" t="s">
        <v>22</v>
      </c>
      <c r="I8" s="547" t="s">
        <v>23</v>
      </c>
      <c r="J8" s="519"/>
    </row>
    <row r="9" spans="1:11" ht="14.1" customHeight="1" x14ac:dyDescent="0.3">
      <c r="A9" s="549"/>
      <c r="B9" s="550"/>
      <c r="C9" s="550"/>
      <c r="D9" s="546"/>
      <c r="E9" s="546"/>
      <c r="F9" s="416" t="s">
        <v>19</v>
      </c>
      <c r="G9" s="431" t="s">
        <v>19</v>
      </c>
      <c r="H9" s="431" t="s">
        <v>24</v>
      </c>
      <c r="I9" s="548"/>
      <c r="J9" s="416" t="s">
        <v>26</v>
      </c>
    </row>
    <row r="10" spans="1:11" ht="14.1" customHeight="1" thickBot="1" x14ac:dyDescent="0.35">
      <c r="A10" s="551" t="s">
        <v>491</v>
      </c>
      <c r="B10" s="552"/>
      <c r="C10" s="552"/>
      <c r="D10" s="553"/>
      <c r="E10" s="432" t="s">
        <v>492</v>
      </c>
      <c r="F10" s="432" t="s">
        <v>493</v>
      </c>
      <c r="G10" s="432" t="s">
        <v>494</v>
      </c>
      <c r="H10" s="432" t="s">
        <v>495</v>
      </c>
      <c r="I10" s="432" t="s">
        <v>496</v>
      </c>
      <c r="J10" s="432" t="s">
        <v>497</v>
      </c>
    </row>
    <row r="11" spans="1:11" ht="14.1" customHeight="1" x14ac:dyDescent="0.3">
      <c r="A11" s="554" t="s">
        <v>66</v>
      </c>
      <c r="B11" s="521"/>
      <c r="C11" s="521"/>
      <c r="D11" s="522"/>
      <c r="E11" s="300"/>
      <c r="F11" s="14"/>
      <c r="G11" s="14"/>
      <c r="H11" s="14"/>
      <c r="I11" s="14"/>
      <c r="J11" s="14"/>
    </row>
    <row r="12" spans="1:11" ht="14.1" customHeight="1" x14ac:dyDescent="0.3">
      <c r="A12" s="32"/>
      <c r="B12" s="524" t="s">
        <v>2</v>
      </c>
      <c r="C12" s="524"/>
      <c r="D12" s="525"/>
      <c r="E12" s="53" t="s">
        <v>167</v>
      </c>
      <c r="F12" s="14"/>
      <c r="G12" s="14"/>
      <c r="H12" s="14"/>
      <c r="I12" s="14"/>
      <c r="J12" s="14"/>
    </row>
    <row r="13" spans="1:11" ht="14.1" customHeight="1" x14ac:dyDescent="0.3">
      <c r="A13" s="32"/>
      <c r="B13" s="33"/>
      <c r="C13" s="524" t="s">
        <v>3</v>
      </c>
      <c r="D13" s="525"/>
      <c r="E13" s="121" t="s">
        <v>82</v>
      </c>
      <c r="F13" s="22">
        <v>685428</v>
      </c>
      <c r="G13" s="22">
        <v>420191</v>
      </c>
      <c r="H13" s="22">
        <v>1441234</v>
      </c>
      <c r="I13" s="22">
        <f t="shared" ref="I13:I30" si="0">SUM(G13:H13)</f>
        <v>1861425</v>
      </c>
      <c r="J13" s="22">
        <v>2189400</v>
      </c>
    </row>
    <row r="14" spans="1:11" ht="14.1" customHeight="1" x14ac:dyDescent="0.3">
      <c r="A14" s="32"/>
      <c r="B14" s="524" t="s">
        <v>4</v>
      </c>
      <c r="C14" s="524"/>
      <c r="D14" s="525"/>
      <c r="E14" s="53" t="s">
        <v>168</v>
      </c>
      <c r="F14" s="393">
        <f>SUM(F16:F25)</f>
        <v>1132887.8599999999</v>
      </c>
      <c r="G14" s="393">
        <f t="shared" ref="G14:H14" si="1">SUM(G16:G25)</f>
        <v>380022.28</v>
      </c>
      <c r="H14" s="393">
        <f t="shared" si="1"/>
        <v>450206.71999999997</v>
      </c>
      <c r="I14" s="393">
        <f t="shared" si="0"/>
        <v>830229</v>
      </c>
      <c r="J14" s="393">
        <f>SUM(J16:J25)</f>
        <v>631900</v>
      </c>
    </row>
    <row r="15" spans="1:11" ht="14.1" customHeight="1" x14ac:dyDescent="0.3">
      <c r="A15" s="32"/>
      <c r="B15" s="31"/>
      <c r="C15" s="524" t="s">
        <v>5</v>
      </c>
      <c r="D15" s="525"/>
      <c r="E15" s="121" t="s">
        <v>83</v>
      </c>
      <c r="F15" s="22">
        <v>100000</v>
      </c>
      <c r="G15" s="22">
        <v>54000</v>
      </c>
      <c r="H15" s="22">
        <v>114000</v>
      </c>
      <c r="I15" s="22">
        <f t="shared" si="0"/>
        <v>168000</v>
      </c>
      <c r="J15" s="22">
        <v>168000</v>
      </c>
      <c r="K15" s="379"/>
    </row>
    <row r="16" spans="1:11" ht="14.1" customHeight="1" x14ac:dyDescent="0.3">
      <c r="A16" s="32"/>
      <c r="B16" s="31"/>
      <c r="C16" s="240" t="s">
        <v>137</v>
      </c>
      <c r="D16" s="241"/>
      <c r="E16" s="244" t="s">
        <v>152</v>
      </c>
      <c r="F16" s="22">
        <v>67500</v>
      </c>
      <c r="G16" s="22">
        <v>33750</v>
      </c>
      <c r="H16" s="22">
        <v>78750</v>
      </c>
      <c r="I16" s="22">
        <f t="shared" si="0"/>
        <v>112500</v>
      </c>
      <c r="J16" s="22">
        <v>67500</v>
      </c>
      <c r="K16" s="245"/>
    </row>
    <row r="17" spans="1:11" ht="14.1" customHeight="1" x14ac:dyDescent="0.3">
      <c r="A17" s="32"/>
      <c r="B17" s="31"/>
      <c r="C17" s="240" t="s">
        <v>138</v>
      </c>
      <c r="D17" s="241"/>
      <c r="E17" s="244" t="s">
        <v>153</v>
      </c>
      <c r="F17" s="22">
        <v>67500</v>
      </c>
      <c r="G17" s="22">
        <v>33750</v>
      </c>
      <c r="H17" s="22">
        <v>78750</v>
      </c>
      <c r="I17" s="22">
        <f t="shared" si="0"/>
        <v>112500</v>
      </c>
      <c r="J17" s="22">
        <v>67500</v>
      </c>
      <c r="K17" s="380"/>
    </row>
    <row r="18" spans="1:11" ht="14.1" customHeight="1" x14ac:dyDescent="0.3">
      <c r="A18" s="32"/>
      <c r="B18" s="31"/>
      <c r="C18" s="240" t="s">
        <v>139</v>
      </c>
      <c r="D18" s="241"/>
      <c r="E18" s="244" t="s">
        <v>154</v>
      </c>
      <c r="F18" s="22">
        <v>20000</v>
      </c>
      <c r="G18" s="22">
        <v>115000</v>
      </c>
      <c r="H18" s="22">
        <v>10000</v>
      </c>
      <c r="I18" s="22">
        <f t="shared" si="0"/>
        <v>125000</v>
      </c>
      <c r="J18" s="22">
        <v>42000</v>
      </c>
    </row>
    <row r="19" spans="1:11" ht="14.1" customHeight="1" x14ac:dyDescent="0.3">
      <c r="A19" s="32"/>
      <c r="B19" s="31"/>
      <c r="C19" s="240" t="s">
        <v>142</v>
      </c>
      <c r="D19" s="241"/>
      <c r="E19" s="244" t="s">
        <v>157</v>
      </c>
      <c r="F19" s="22">
        <v>0</v>
      </c>
      <c r="G19" s="22">
        <v>0</v>
      </c>
      <c r="H19" s="22">
        <v>0</v>
      </c>
      <c r="I19" s="22">
        <f t="shared" si="0"/>
        <v>0</v>
      </c>
      <c r="J19" s="22">
        <v>0</v>
      </c>
    </row>
    <row r="20" spans="1:11" ht="14.1" customHeight="1" x14ac:dyDescent="0.3">
      <c r="A20" s="32"/>
      <c r="B20" s="31"/>
      <c r="C20" s="240" t="s">
        <v>146</v>
      </c>
      <c r="D20" s="241"/>
      <c r="E20" s="244" t="s">
        <v>159</v>
      </c>
      <c r="F20" s="22">
        <v>791619.86</v>
      </c>
      <c r="G20" s="22">
        <v>55707</v>
      </c>
      <c r="H20" s="22">
        <v>0</v>
      </c>
      <c r="I20" s="22">
        <f t="shared" si="0"/>
        <v>55707</v>
      </c>
      <c r="J20" s="22">
        <v>5000</v>
      </c>
      <c r="K20" s="1"/>
    </row>
    <row r="21" spans="1:11" ht="14.1" customHeight="1" x14ac:dyDescent="0.3">
      <c r="A21" s="32"/>
      <c r="B21" s="31"/>
      <c r="C21" s="426" t="s">
        <v>473</v>
      </c>
      <c r="D21" s="427"/>
      <c r="E21" s="428"/>
      <c r="F21" s="22">
        <v>0</v>
      </c>
      <c r="G21" s="22">
        <v>5000</v>
      </c>
      <c r="H21" s="22">
        <v>0</v>
      </c>
      <c r="I21" s="22">
        <f t="shared" si="0"/>
        <v>5000</v>
      </c>
      <c r="J21" s="22">
        <v>0</v>
      </c>
      <c r="K21" s="1"/>
    </row>
    <row r="22" spans="1:11" ht="14.1" customHeight="1" x14ac:dyDescent="0.3">
      <c r="A22" s="32"/>
      <c r="B22" s="31"/>
      <c r="C22" s="240" t="s">
        <v>144</v>
      </c>
      <c r="D22" s="241"/>
      <c r="E22" s="244" t="s">
        <v>160</v>
      </c>
      <c r="F22" s="22">
        <v>50000</v>
      </c>
      <c r="G22" s="22">
        <v>47083.28</v>
      </c>
      <c r="H22" s="22">
        <v>2916.72</v>
      </c>
      <c r="I22" s="22">
        <f t="shared" si="0"/>
        <v>50000</v>
      </c>
      <c r="J22" s="22">
        <v>50000</v>
      </c>
    </row>
    <row r="23" spans="1:11" ht="14.1" customHeight="1" x14ac:dyDescent="0.3">
      <c r="A23" s="32"/>
      <c r="B23" s="31"/>
      <c r="C23" s="240" t="s">
        <v>145</v>
      </c>
      <c r="D23" s="241"/>
      <c r="E23" s="244" t="s">
        <v>161</v>
      </c>
      <c r="F23" s="22">
        <v>65386</v>
      </c>
      <c r="G23" s="22">
        <v>0</v>
      </c>
      <c r="H23" s="22">
        <v>167261</v>
      </c>
      <c r="I23" s="22">
        <f t="shared" si="0"/>
        <v>167261</v>
      </c>
      <c r="J23" s="22">
        <v>182450</v>
      </c>
    </row>
    <row r="24" spans="1:11" ht="14.1" customHeight="1" x14ac:dyDescent="0.3">
      <c r="A24" s="32"/>
      <c r="B24" s="31"/>
      <c r="C24" s="524" t="s">
        <v>258</v>
      </c>
      <c r="D24" s="525"/>
      <c r="E24" s="244" t="s">
        <v>161</v>
      </c>
      <c r="F24" s="22">
        <v>45882</v>
      </c>
      <c r="G24" s="22">
        <v>89732</v>
      </c>
      <c r="H24" s="22">
        <v>77529</v>
      </c>
      <c r="I24" s="22">
        <f t="shared" si="0"/>
        <v>167261</v>
      </c>
      <c r="J24" s="22">
        <v>182450</v>
      </c>
    </row>
    <row r="25" spans="1:11" ht="14.1" customHeight="1" x14ac:dyDescent="0.3">
      <c r="A25" s="32"/>
      <c r="B25" s="31"/>
      <c r="C25" s="240" t="s">
        <v>147</v>
      </c>
      <c r="D25" s="241"/>
      <c r="E25" s="244" t="s">
        <v>162</v>
      </c>
      <c r="F25" s="22">
        <v>25000</v>
      </c>
      <c r="G25" s="22">
        <v>0</v>
      </c>
      <c r="H25" s="22">
        <v>35000</v>
      </c>
      <c r="I25" s="22">
        <f t="shared" si="0"/>
        <v>35000</v>
      </c>
      <c r="J25" s="22">
        <v>35000</v>
      </c>
    </row>
    <row r="26" spans="1:11" ht="14.1" customHeight="1" x14ac:dyDescent="0.3">
      <c r="A26" s="32"/>
      <c r="B26" s="33" t="s">
        <v>64</v>
      </c>
      <c r="C26" s="33"/>
      <c r="D26" s="34"/>
      <c r="E26" s="53" t="s">
        <v>163</v>
      </c>
      <c r="F26" s="393">
        <f>SUM(F27:F30)</f>
        <v>101737.14</v>
      </c>
      <c r="G26" s="393">
        <f>SUM(G27:G30)</f>
        <v>53675.44</v>
      </c>
      <c r="H26" s="393">
        <f t="shared" ref="H26" si="2">SUM(H27:H30)</f>
        <v>213836.56000000003</v>
      </c>
      <c r="I26" s="393">
        <f t="shared" si="0"/>
        <v>267512</v>
      </c>
      <c r="J26" s="393">
        <f>SUM(J27:J30)</f>
        <v>314512</v>
      </c>
    </row>
    <row r="27" spans="1:11" ht="14.1" customHeight="1" x14ac:dyDescent="0.3">
      <c r="A27" s="32"/>
      <c r="B27" s="31"/>
      <c r="C27" s="86" t="s">
        <v>148</v>
      </c>
      <c r="D27" s="84"/>
      <c r="E27" s="53" t="s">
        <v>164</v>
      </c>
      <c r="F27" s="22">
        <v>82091.520000000004</v>
      </c>
      <c r="G27" s="22">
        <v>43335.24</v>
      </c>
      <c r="H27" s="22">
        <v>197523.76</v>
      </c>
      <c r="I27" s="14">
        <f t="shared" si="0"/>
        <v>240859</v>
      </c>
      <c r="J27" s="14">
        <v>262732</v>
      </c>
    </row>
    <row r="28" spans="1:11" ht="14.1" customHeight="1" x14ac:dyDescent="0.3">
      <c r="A28" s="32"/>
      <c r="B28" s="31"/>
      <c r="C28" s="86" t="s">
        <v>149</v>
      </c>
      <c r="D28" s="84"/>
      <c r="E28" s="53" t="s">
        <v>165</v>
      </c>
      <c r="F28" s="22">
        <v>6452.32</v>
      </c>
      <c r="G28" s="22">
        <v>2700</v>
      </c>
      <c r="H28" s="22">
        <v>5700</v>
      </c>
      <c r="I28" s="14">
        <f t="shared" si="0"/>
        <v>8400</v>
      </c>
      <c r="J28" s="14">
        <v>8400</v>
      </c>
    </row>
    <row r="29" spans="1:11" ht="14.1" customHeight="1" x14ac:dyDescent="0.3">
      <c r="A29" s="32"/>
      <c r="B29" s="31"/>
      <c r="C29" s="86" t="s">
        <v>150</v>
      </c>
      <c r="D29" s="84"/>
      <c r="E29" s="53" t="s">
        <v>169</v>
      </c>
      <c r="F29" s="22">
        <v>8237.5</v>
      </c>
      <c r="G29" s="22">
        <v>5069.8999999999996</v>
      </c>
      <c r="H29" s="22">
        <v>4789.1000000000004</v>
      </c>
      <c r="I29" s="14">
        <f t="shared" si="0"/>
        <v>9859</v>
      </c>
      <c r="J29" s="14">
        <v>34990</v>
      </c>
    </row>
    <row r="30" spans="1:11" ht="14.1" customHeight="1" x14ac:dyDescent="0.3">
      <c r="A30" s="32"/>
      <c r="B30" s="31"/>
      <c r="C30" s="86" t="s">
        <v>151</v>
      </c>
      <c r="D30" s="84"/>
      <c r="E30" s="53" t="s">
        <v>166</v>
      </c>
      <c r="F30" s="22">
        <v>4955.8</v>
      </c>
      <c r="G30" s="22">
        <v>2570.3000000000002</v>
      </c>
      <c r="H30" s="22">
        <v>5823.7</v>
      </c>
      <c r="I30" s="14">
        <f t="shared" si="0"/>
        <v>8394</v>
      </c>
      <c r="J30" s="14">
        <v>8390</v>
      </c>
    </row>
    <row r="31" spans="1:11" ht="14.1" customHeight="1" x14ac:dyDescent="0.3">
      <c r="A31" s="32"/>
      <c r="B31" s="118" t="s">
        <v>6</v>
      </c>
      <c r="C31" s="117"/>
      <c r="E31" s="53" t="s">
        <v>170</v>
      </c>
      <c r="F31" s="14"/>
      <c r="G31" s="14"/>
      <c r="H31" s="14"/>
      <c r="I31" s="14"/>
      <c r="J31" s="14"/>
    </row>
    <row r="32" spans="1:11" ht="14.1" customHeight="1" x14ac:dyDescent="0.3">
      <c r="A32" s="32"/>
      <c r="B32" s="33"/>
      <c r="C32" s="120" t="s">
        <v>6</v>
      </c>
      <c r="D32" s="117"/>
      <c r="E32" s="53" t="s">
        <v>166</v>
      </c>
      <c r="F32" s="393">
        <f>SUM(F33:F34)</f>
        <v>90386</v>
      </c>
      <c r="G32" s="392">
        <v>0</v>
      </c>
      <c r="H32" s="392">
        <v>0</v>
      </c>
      <c r="I32" s="392">
        <v>0</v>
      </c>
      <c r="J32" s="392">
        <v>0</v>
      </c>
    </row>
    <row r="33" spans="1:10" ht="14.1" customHeight="1" x14ac:dyDescent="0.3">
      <c r="A33" s="32"/>
      <c r="B33" s="33"/>
      <c r="C33" s="540" t="s">
        <v>267</v>
      </c>
      <c r="D33" s="537"/>
      <c r="E33" s="53"/>
      <c r="F33" s="22">
        <v>25000</v>
      </c>
      <c r="G33" s="22">
        <v>0</v>
      </c>
      <c r="H33" s="22">
        <v>35000</v>
      </c>
      <c r="I33" s="22">
        <f>SUM(G33:H33)</f>
        <v>35000</v>
      </c>
      <c r="J33" s="22">
        <v>35000</v>
      </c>
    </row>
    <row r="34" spans="1:10" ht="14.1" customHeight="1" x14ac:dyDescent="0.3">
      <c r="A34" s="32"/>
      <c r="B34" s="33"/>
      <c r="C34" s="265" t="s">
        <v>348</v>
      </c>
      <c r="D34" s="264"/>
      <c r="E34" s="53"/>
      <c r="F34" s="22">
        <v>65386</v>
      </c>
      <c r="G34" s="22">
        <v>0</v>
      </c>
      <c r="H34" s="22">
        <v>0</v>
      </c>
      <c r="I34" s="22">
        <v>0</v>
      </c>
      <c r="J34" s="22"/>
    </row>
    <row r="35" spans="1:10" ht="14.1" customHeight="1" x14ac:dyDescent="0.3">
      <c r="A35" s="32"/>
      <c r="B35" s="521" t="s">
        <v>92</v>
      </c>
      <c r="C35" s="521"/>
      <c r="D35" s="522"/>
      <c r="E35" s="89"/>
      <c r="F35" s="17">
        <f>SUM(F13,F14,F15,F26,F32)</f>
        <v>2110439</v>
      </c>
      <c r="G35" s="17">
        <f t="shared" ref="G35:H35" si="3">SUM(G13,G14,G15,G26,G33)</f>
        <v>907888.72</v>
      </c>
      <c r="H35" s="17">
        <f t="shared" si="3"/>
        <v>2254277.2799999998</v>
      </c>
      <c r="I35" s="17">
        <f>SUM(I13,I14,I15,I26,I33)</f>
        <v>3162166</v>
      </c>
      <c r="J35" s="17">
        <f>SUM(J13,J14,J15,J26,J33)</f>
        <v>3338812</v>
      </c>
    </row>
    <row r="36" spans="1:10" ht="14.1" customHeight="1" x14ac:dyDescent="0.3">
      <c r="A36" s="192"/>
      <c r="B36" s="56"/>
      <c r="C36" s="56"/>
      <c r="D36" s="56"/>
      <c r="E36" s="29"/>
      <c r="F36" s="202"/>
      <c r="G36" s="202"/>
      <c r="H36" s="202"/>
      <c r="I36" s="202"/>
      <c r="J36" s="202"/>
    </row>
    <row r="37" spans="1:10" ht="14.1" customHeight="1" x14ac:dyDescent="0.3">
      <c r="A37" s="33"/>
      <c r="B37" s="177"/>
      <c r="C37" s="177"/>
      <c r="D37" s="177"/>
      <c r="E37" s="179"/>
      <c r="F37" s="59"/>
      <c r="G37" s="59"/>
      <c r="H37" s="59"/>
      <c r="I37" s="59"/>
      <c r="J37" s="59"/>
    </row>
    <row r="38" spans="1:10" ht="14.1" customHeight="1" x14ac:dyDescent="0.3">
      <c r="A38" s="33"/>
      <c r="B38" s="177"/>
      <c r="C38" s="177"/>
      <c r="D38" s="177"/>
      <c r="E38" s="179"/>
      <c r="F38" s="59"/>
      <c r="G38" s="59"/>
      <c r="H38" s="59"/>
      <c r="I38" s="59"/>
    </row>
    <row r="39" spans="1:10" ht="14.1" customHeight="1" x14ac:dyDescent="0.3">
      <c r="A39" s="33"/>
      <c r="B39" s="177"/>
      <c r="C39" s="177"/>
      <c r="D39" s="177"/>
      <c r="E39" s="179"/>
      <c r="F39" s="59"/>
      <c r="G39" s="59"/>
      <c r="H39" s="59"/>
      <c r="I39" s="59"/>
      <c r="J39" s="59"/>
    </row>
    <row r="40" spans="1:10" ht="14.1" customHeight="1" x14ac:dyDescent="0.3">
      <c r="A40" s="33"/>
      <c r="B40" s="274"/>
      <c r="C40" s="274"/>
      <c r="D40" s="274"/>
      <c r="E40" s="281"/>
      <c r="F40" s="59"/>
      <c r="G40" s="59"/>
      <c r="H40" s="59"/>
      <c r="I40" s="59"/>
      <c r="J40" s="59"/>
    </row>
    <row r="41" spans="1:10" ht="14.1" customHeight="1" x14ac:dyDescent="0.3">
      <c r="A41" s="33"/>
      <c r="B41" s="274"/>
      <c r="C41" s="274"/>
      <c r="D41" s="274"/>
      <c r="E41" s="281"/>
      <c r="F41" s="59"/>
      <c r="G41" s="59"/>
      <c r="H41" s="59"/>
      <c r="I41" s="59"/>
    </row>
    <row r="42" spans="1:10" ht="14.1" customHeight="1" thickBot="1" x14ac:dyDescent="0.35">
      <c r="A42" s="40" t="s">
        <v>72</v>
      </c>
      <c r="B42" s="274"/>
      <c r="C42" s="274"/>
      <c r="D42" s="274"/>
      <c r="E42" s="281"/>
      <c r="F42" s="59"/>
      <c r="G42" s="59"/>
      <c r="H42" s="59"/>
      <c r="I42" s="59"/>
      <c r="J42" s="207" t="s">
        <v>246</v>
      </c>
    </row>
    <row r="43" spans="1:10" ht="14.1" customHeight="1" thickBot="1" x14ac:dyDescent="0.35">
      <c r="A43" s="25"/>
      <c r="B43" s="26"/>
      <c r="C43" s="26"/>
      <c r="D43" s="26"/>
      <c r="E43" s="27"/>
      <c r="F43" s="288"/>
      <c r="G43" s="545" t="s">
        <v>20</v>
      </c>
      <c r="H43" s="545"/>
      <c r="I43" s="545"/>
      <c r="J43" s="518" t="s">
        <v>25</v>
      </c>
    </row>
    <row r="44" spans="1:10" ht="14.1" customHeight="1" x14ac:dyDescent="0.3">
      <c r="A44" s="549" t="s">
        <v>1</v>
      </c>
      <c r="B44" s="550"/>
      <c r="C44" s="550"/>
      <c r="D44" s="546"/>
      <c r="E44" s="588" t="s">
        <v>17</v>
      </c>
      <c r="F44" s="289" t="s">
        <v>18</v>
      </c>
      <c r="G44" s="547" t="s">
        <v>19</v>
      </c>
      <c r="H44" s="547" t="s">
        <v>24</v>
      </c>
      <c r="I44" s="547" t="s">
        <v>23</v>
      </c>
      <c r="J44" s="519"/>
    </row>
    <row r="45" spans="1:10" ht="14.1" customHeight="1" thickBot="1" x14ac:dyDescent="0.35">
      <c r="A45" s="591"/>
      <c r="B45" s="592"/>
      <c r="C45" s="592"/>
      <c r="D45" s="593"/>
      <c r="E45" s="589"/>
      <c r="F45" s="301" t="s">
        <v>19</v>
      </c>
      <c r="G45" s="590"/>
      <c r="H45" s="590"/>
      <c r="I45" s="590"/>
      <c r="J45" s="301" t="s">
        <v>26</v>
      </c>
    </row>
    <row r="46" spans="1:10" ht="14.1" customHeight="1" x14ac:dyDescent="0.3">
      <c r="A46" s="594"/>
      <c r="B46" s="595"/>
      <c r="C46" s="595"/>
      <c r="D46" s="596"/>
      <c r="E46" s="299"/>
      <c r="F46" s="299"/>
      <c r="G46" s="299"/>
      <c r="H46" s="299"/>
      <c r="I46" s="299"/>
      <c r="J46" s="299"/>
    </row>
    <row r="47" spans="1:10" ht="14.1" customHeight="1" x14ac:dyDescent="0.3">
      <c r="A47" s="11" t="s">
        <v>7</v>
      </c>
      <c r="B47" s="13"/>
      <c r="C47" s="20"/>
      <c r="D47" s="45"/>
      <c r="E47" s="89"/>
      <c r="F47" s="14"/>
      <c r="G47" s="14"/>
      <c r="H47" s="14"/>
      <c r="I47" s="14"/>
      <c r="J47" s="14"/>
    </row>
    <row r="48" spans="1:10" ht="14.1" customHeight="1" x14ac:dyDescent="0.3">
      <c r="A48" s="11"/>
      <c r="B48" s="523" t="s">
        <v>8</v>
      </c>
      <c r="C48" s="524"/>
      <c r="D48" s="525"/>
      <c r="E48" s="53" t="s">
        <v>129</v>
      </c>
      <c r="F48" s="14"/>
      <c r="G48" s="14"/>
      <c r="H48" s="14"/>
      <c r="I48" s="14"/>
      <c r="J48" s="14"/>
    </row>
    <row r="49" spans="1:10" ht="14.1" customHeight="1" x14ac:dyDescent="0.3">
      <c r="A49" s="11"/>
      <c r="B49" s="119"/>
      <c r="C49" s="540" t="s">
        <v>8</v>
      </c>
      <c r="D49" s="525"/>
      <c r="E49" s="53" t="s">
        <v>122</v>
      </c>
      <c r="F49" s="14">
        <v>85751.8</v>
      </c>
      <c r="G49" s="14">
        <v>30635</v>
      </c>
      <c r="H49" s="14">
        <v>2865</v>
      </c>
      <c r="I49" s="14">
        <f>SUM(G49:H49)</f>
        <v>33500</v>
      </c>
      <c r="J49" s="14">
        <v>100000</v>
      </c>
    </row>
    <row r="50" spans="1:10" ht="14.1" customHeight="1" x14ac:dyDescent="0.3">
      <c r="A50" s="11"/>
      <c r="B50" s="523" t="s">
        <v>9</v>
      </c>
      <c r="C50" s="524"/>
      <c r="D50" s="525"/>
      <c r="E50" s="53" t="s">
        <v>130</v>
      </c>
      <c r="F50" s="14"/>
      <c r="G50" s="14"/>
      <c r="H50" s="14"/>
      <c r="I50" s="14"/>
      <c r="J50" s="14"/>
    </row>
    <row r="51" spans="1:10" ht="14.1" customHeight="1" x14ac:dyDescent="0.3">
      <c r="A51" s="11"/>
      <c r="B51" s="119"/>
      <c r="C51" s="523" t="s">
        <v>52</v>
      </c>
      <c r="D51" s="525"/>
      <c r="E51" s="53" t="s">
        <v>123</v>
      </c>
      <c r="F51" s="14">
        <v>100000</v>
      </c>
      <c r="G51" s="14">
        <v>176270</v>
      </c>
      <c r="H51" s="14">
        <v>230</v>
      </c>
      <c r="I51" s="14">
        <f>SUM(G51:H51)</f>
        <v>176500</v>
      </c>
      <c r="J51" s="14">
        <v>100000</v>
      </c>
    </row>
    <row r="52" spans="1:10" ht="14.1" customHeight="1" x14ac:dyDescent="0.3">
      <c r="A52" s="11"/>
      <c r="B52" s="523" t="s">
        <v>10</v>
      </c>
      <c r="C52" s="524"/>
      <c r="D52" s="525"/>
      <c r="E52" s="53" t="s">
        <v>131</v>
      </c>
      <c r="F52" s="14"/>
      <c r="G52" s="14"/>
      <c r="H52" s="14"/>
      <c r="I52" s="14"/>
      <c r="J52" s="14"/>
    </row>
    <row r="53" spans="1:10" ht="14.1" customHeight="1" x14ac:dyDescent="0.3">
      <c r="A53" s="11"/>
      <c r="B53" s="119"/>
      <c r="C53" s="523" t="s">
        <v>35</v>
      </c>
      <c r="D53" s="525"/>
      <c r="E53" s="53" t="s">
        <v>124</v>
      </c>
      <c r="F53" s="14">
        <v>75500.850000000006</v>
      </c>
      <c r="G53" s="14">
        <v>59468.6</v>
      </c>
      <c r="H53" s="14">
        <v>30531.4</v>
      </c>
      <c r="I53" s="14">
        <f>SUM(G53:H53)</f>
        <v>90000</v>
      </c>
      <c r="J53" s="14">
        <v>100000</v>
      </c>
    </row>
    <row r="54" spans="1:10" ht="14.1" customHeight="1" x14ac:dyDescent="0.3">
      <c r="A54" s="11"/>
      <c r="B54" s="523" t="s">
        <v>77</v>
      </c>
      <c r="C54" s="524"/>
      <c r="D54" s="525"/>
      <c r="E54" s="53" t="s">
        <v>133</v>
      </c>
      <c r="F54" s="393">
        <f>SUM(F55:F56)</f>
        <v>52671.83</v>
      </c>
      <c r="G54" s="393">
        <f t="shared" ref="G54:H54" si="4">SUM(G55:G56)</f>
        <v>19426.5</v>
      </c>
      <c r="H54" s="393">
        <f t="shared" si="4"/>
        <v>26365.5</v>
      </c>
      <c r="I54" s="393">
        <f>SUM(G54:H54)</f>
        <v>45792</v>
      </c>
      <c r="J54" s="393">
        <f>SUM(J55:J56)</f>
        <v>45792</v>
      </c>
    </row>
    <row r="55" spans="1:10" ht="14.1" customHeight="1" x14ac:dyDescent="0.3">
      <c r="A55" s="11"/>
      <c r="B55" s="119"/>
      <c r="C55" s="523" t="s">
        <v>104</v>
      </c>
      <c r="D55" s="525"/>
      <c r="E55" s="53" t="s">
        <v>127</v>
      </c>
      <c r="F55" s="22">
        <v>21855.83</v>
      </c>
      <c r="G55" s="22">
        <v>9346.5</v>
      </c>
      <c r="H55" s="22">
        <v>12253.5</v>
      </c>
      <c r="I55" s="22">
        <f>SUM(G55:H55)</f>
        <v>21600</v>
      </c>
      <c r="J55" s="22">
        <v>21600</v>
      </c>
    </row>
    <row r="56" spans="1:10" ht="14.1" customHeight="1" x14ac:dyDescent="0.3">
      <c r="A56" s="11"/>
      <c r="B56" s="119"/>
      <c r="C56" s="523" t="s">
        <v>120</v>
      </c>
      <c r="D56" s="525"/>
      <c r="E56" s="53" t="s">
        <v>128</v>
      </c>
      <c r="F56" s="22">
        <v>30816</v>
      </c>
      <c r="G56" s="22">
        <v>10080</v>
      </c>
      <c r="H56" s="22">
        <v>14112</v>
      </c>
      <c r="I56" s="22">
        <f>SUM(G56:H56)</f>
        <v>24192</v>
      </c>
      <c r="J56" s="22">
        <v>24192</v>
      </c>
    </row>
    <row r="57" spans="1:10" ht="14.1" customHeight="1" x14ac:dyDescent="0.3">
      <c r="A57" s="39"/>
      <c r="B57" s="521" t="s">
        <v>93</v>
      </c>
      <c r="C57" s="521"/>
      <c r="D57" s="522"/>
      <c r="E57" s="89"/>
      <c r="F57" s="17">
        <f>SUM(F49,F51,F53,F54)</f>
        <v>313924.47999999998</v>
      </c>
      <c r="G57" s="17">
        <f t="shared" ref="G57" si="5">SUM(G49,G51,G53,G54)</f>
        <v>285800.09999999998</v>
      </c>
      <c r="H57" s="17">
        <f>SUM(H49,H51,H53,H54)</f>
        <v>59991.9</v>
      </c>
      <c r="I57" s="17">
        <f>SUM(I49,I51,I53,I54)</f>
        <v>345792</v>
      </c>
      <c r="J57" s="17">
        <f>SUM(J49,J51,J53,J54)</f>
        <v>345792</v>
      </c>
    </row>
    <row r="58" spans="1:10" ht="14.1" customHeight="1" x14ac:dyDescent="0.3">
      <c r="A58" s="554" t="s">
        <v>15</v>
      </c>
      <c r="B58" s="521"/>
      <c r="C58" s="521"/>
      <c r="D58" s="522"/>
      <c r="E58" s="89"/>
      <c r="F58" s="17"/>
      <c r="G58" s="17"/>
      <c r="H58" s="17"/>
      <c r="I58" s="17"/>
      <c r="J58" s="17"/>
    </row>
    <row r="59" spans="1:10" ht="14.1" customHeight="1" x14ac:dyDescent="0.3">
      <c r="A59" s="39"/>
      <c r="B59" s="524" t="s">
        <v>90</v>
      </c>
      <c r="C59" s="524"/>
      <c r="D59" s="525"/>
      <c r="E59" s="53" t="s">
        <v>189</v>
      </c>
      <c r="F59" s="54"/>
      <c r="G59" s="54"/>
      <c r="H59" s="54"/>
      <c r="I59" s="54"/>
      <c r="J59" s="54"/>
    </row>
    <row r="60" spans="1:10" ht="14.1" customHeight="1" x14ac:dyDescent="0.3">
      <c r="A60" s="39"/>
      <c r="B60" s="116"/>
      <c r="C60" s="556" t="s">
        <v>116</v>
      </c>
      <c r="D60" s="557"/>
      <c r="E60" s="53" t="s">
        <v>191</v>
      </c>
      <c r="F60" s="54">
        <v>37994</v>
      </c>
      <c r="G60" s="54">
        <v>0</v>
      </c>
      <c r="H60" s="54">
        <v>0</v>
      </c>
      <c r="I60" s="54">
        <v>0</v>
      </c>
      <c r="J60" s="54">
        <v>0</v>
      </c>
    </row>
    <row r="61" spans="1:10" ht="14.1" customHeight="1" x14ac:dyDescent="0.3">
      <c r="A61" s="39"/>
      <c r="B61" s="521" t="s">
        <v>94</v>
      </c>
      <c r="C61" s="521"/>
      <c r="D61" s="522"/>
      <c r="E61" s="89"/>
      <c r="F61" s="38">
        <f>SUM(F60)</f>
        <v>37994</v>
      </c>
      <c r="G61" s="38">
        <f t="shared" ref="G61:J61" si="6">SUM(G60)</f>
        <v>0</v>
      </c>
      <c r="H61" s="38">
        <f t="shared" si="6"/>
        <v>0</v>
      </c>
      <c r="I61" s="38">
        <f t="shared" si="6"/>
        <v>0</v>
      </c>
      <c r="J61" s="38">
        <f t="shared" si="6"/>
        <v>0</v>
      </c>
    </row>
    <row r="62" spans="1:10" ht="14.1" customHeight="1" thickBot="1" x14ac:dyDescent="0.35">
      <c r="A62" s="534" t="s">
        <v>16</v>
      </c>
      <c r="B62" s="535"/>
      <c r="C62" s="535"/>
      <c r="D62" s="536"/>
      <c r="E62" s="30"/>
      <c r="F62" s="157">
        <f>SUM(F61,F57,F35)</f>
        <v>2462357.48</v>
      </c>
      <c r="G62" s="157">
        <f>SUM(G61,G57,G35)</f>
        <v>1193688.8199999998</v>
      </c>
      <c r="H62" s="157">
        <f>SUM(H61,H57,H35)</f>
        <v>2314269.1799999997</v>
      </c>
      <c r="I62" s="157">
        <f>SUM(I61,I57,I35)</f>
        <v>3507958</v>
      </c>
      <c r="J62" s="157">
        <f>SUM(J61,J57,J35)</f>
        <v>3684604</v>
      </c>
    </row>
    <row r="63" spans="1:10" ht="14.1" customHeight="1" thickTop="1" x14ac:dyDescent="0.3">
      <c r="A63" s="13"/>
      <c r="B63" s="86"/>
      <c r="C63" s="83"/>
      <c r="D63" s="83"/>
      <c r="E63" s="88"/>
      <c r="F63" s="59"/>
      <c r="G63" s="59"/>
      <c r="H63" s="59"/>
      <c r="I63" s="59"/>
      <c r="J63" s="59"/>
    </row>
    <row r="64" spans="1:10" s="352" customFormat="1" ht="14.1" customHeight="1" x14ac:dyDescent="0.3">
      <c r="A64" s="352" t="s">
        <v>28</v>
      </c>
      <c r="E64" s="353" t="s">
        <v>30</v>
      </c>
      <c r="F64" s="354"/>
      <c r="G64" s="354"/>
      <c r="H64" s="354" t="s">
        <v>31</v>
      </c>
      <c r="I64" s="354"/>
      <c r="J64" s="354"/>
    </row>
    <row r="65" spans="1:10" s="352" customFormat="1" ht="14.1" customHeight="1" x14ac:dyDescent="0.3">
      <c r="A65" s="31" t="s">
        <v>28</v>
      </c>
      <c r="B65" s="31"/>
      <c r="C65" s="31"/>
      <c r="D65" s="31"/>
      <c r="E65" s="24" t="s">
        <v>30</v>
      </c>
      <c r="F65" s="49"/>
      <c r="G65" s="49"/>
      <c r="H65" s="41" t="s">
        <v>31</v>
      </c>
      <c r="I65" s="49"/>
      <c r="J65" s="49"/>
    </row>
    <row r="66" spans="1:10" s="352" customFormat="1" ht="14.1" customHeight="1" x14ac:dyDescent="0.3">
      <c r="A66" s="31"/>
      <c r="B66" s="31"/>
      <c r="C66" s="31"/>
      <c r="D66" s="31"/>
      <c r="E66" s="421"/>
      <c r="F66" s="49"/>
      <c r="G66" s="49"/>
      <c r="H66" s="49"/>
      <c r="I66" s="49"/>
      <c r="J66" s="49"/>
    </row>
    <row r="67" spans="1:10" s="352" customFormat="1" ht="14.1" customHeight="1" x14ac:dyDescent="0.3">
      <c r="A67" s="31"/>
      <c r="B67" s="31"/>
      <c r="C67" s="31"/>
      <c r="D67" s="31"/>
      <c r="E67" s="437"/>
      <c r="F67" s="49"/>
      <c r="G67" s="49"/>
      <c r="H67" s="49"/>
      <c r="I67" s="49"/>
      <c r="J67" s="49"/>
    </row>
    <row r="68" spans="1:10" s="352" customFormat="1" ht="14.1" customHeight="1" x14ac:dyDescent="0.3">
      <c r="A68" s="31"/>
      <c r="B68" s="386"/>
      <c r="C68" s="386" t="s">
        <v>483</v>
      </c>
      <c r="D68" s="386"/>
      <c r="E68" s="386"/>
      <c r="F68" s="386" t="s">
        <v>32</v>
      </c>
      <c r="G68" s="386"/>
      <c r="H68" s="387"/>
      <c r="I68" s="386" t="s">
        <v>33</v>
      </c>
      <c r="J68" s="387"/>
    </row>
    <row r="69" spans="1:10" s="352" customFormat="1" ht="14.1" customHeight="1" x14ac:dyDescent="0.3">
      <c r="A69" s="31"/>
      <c r="B69" s="31"/>
      <c r="C69" s="228" t="s">
        <v>29</v>
      </c>
      <c r="D69" s="31"/>
      <c r="E69" s="421"/>
      <c r="F69" s="228" t="s">
        <v>281</v>
      </c>
      <c r="G69" s="31"/>
      <c r="H69" s="49"/>
      <c r="I69" s="228" t="s">
        <v>342</v>
      </c>
      <c r="J69" s="49"/>
    </row>
  </sheetData>
  <mergeCells count="39">
    <mergeCell ref="A4:J4"/>
    <mergeCell ref="G7:I7"/>
    <mergeCell ref="J7:J8"/>
    <mergeCell ref="E8:E9"/>
    <mergeCell ref="I8:I9"/>
    <mergeCell ref="A8:D9"/>
    <mergeCell ref="A5:J5"/>
    <mergeCell ref="B12:D12"/>
    <mergeCell ref="C13:D13"/>
    <mergeCell ref="B14:D14"/>
    <mergeCell ref="C15:D15"/>
    <mergeCell ref="B35:D35"/>
    <mergeCell ref="A10:D10"/>
    <mergeCell ref="A11:D11"/>
    <mergeCell ref="B54:D54"/>
    <mergeCell ref="B57:D57"/>
    <mergeCell ref="A58:D58"/>
    <mergeCell ref="C55:D55"/>
    <mergeCell ref="C56:D56"/>
    <mergeCell ref="C24:D24"/>
    <mergeCell ref="C33:D33"/>
    <mergeCell ref="C49:D49"/>
    <mergeCell ref="C51:D51"/>
    <mergeCell ref="C53:D53"/>
    <mergeCell ref="B48:D48"/>
    <mergeCell ref="B50:D50"/>
    <mergeCell ref="B52:D52"/>
    <mergeCell ref="A46:D46"/>
    <mergeCell ref="A62:D62"/>
    <mergeCell ref="G43:I43"/>
    <mergeCell ref="J43:J44"/>
    <mergeCell ref="E44:E45"/>
    <mergeCell ref="I44:I45"/>
    <mergeCell ref="G44:G45"/>
    <mergeCell ref="H44:H45"/>
    <mergeCell ref="B61:D61"/>
    <mergeCell ref="C60:D60"/>
    <mergeCell ref="B59:D59"/>
    <mergeCell ref="A44:D45"/>
  </mergeCells>
  <pageMargins left="2.04" right="0.39370078740157483" top="0.98425196850393704" bottom="0.23622047244094491" header="0" footer="0"/>
  <pageSetup paperSize="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6"/>
  <dimension ref="A2:J92"/>
  <sheetViews>
    <sheetView topLeftCell="A47" workbookViewId="0">
      <selection activeCell="L54" sqref="L54"/>
    </sheetView>
  </sheetViews>
  <sheetFormatPr defaultColWidth="9.109375" defaultRowHeight="14.1" customHeight="1" x14ac:dyDescent="0.3"/>
  <cols>
    <col min="1" max="1" width="3" style="40" customWidth="1"/>
    <col min="2" max="2" width="3.109375" style="40" customWidth="1"/>
    <col min="3" max="3" width="2.6640625" style="40" customWidth="1"/>
    <col min="4" max="4" width="43.33203125" style="40" customWidth="1"/>
    <col min="5" max="5" width="17.109375" style="40" customWidth="1"/>
    <col min="6" max="6" width="15.44140625" style="40" customWidth="1"/>
    <col min="7" max="7" width="15.33203125" style="40" customWidth="1"/>
    <col min="8" max="8" width="15.109375" style="40" customWidth="1"/>
    <col min="9" max="9" width="15.6640625" style="40" customWidth="1"/>
    <col min="10" max="10" width="15" style="40" customWidth="1"/>
    <col min="11" max="16384" width="9.109375" style="40"/>
  </cols>
  <sheetData>
    <row r="2" spans="1:10" ht="14.1" customHeight="1" x14ac:dyDescent="0.3">
      <c r="J2" s="207" t="s">
        <v>56</v>
      </c>
    </row>
    <row r="3" spans="1:10" s="31" customFormat="1" ht="14.1" customHeight="1" x14ac:dyDescent="0.3">
      <c r="B3" s="31" t="s">
        <v>0</v>
      </c>
      <c r="E3" s="421"/>
      <c r="F3" s="49"/>
      <c r="G3" s="49"/>
      <c r="H3" s="49"/>
      <c r="I3" s="49"/>
      <c r="J3" s="49" t="s">
        <v>27</v>
      </c>
    </row>
    <row r="4" spans="1:10" s="31" customFormat="1" ht="14.1" customHeight="1" x14ac:dyDescent="0.3">
      <c r="A4" s="558" t="s">
        <v>471</v>
      </c>
      <c r="B4" s="558"/>
      <c r="C4" s="558"/>
      <c r="D4" s="558"/>
      <c r="E4" s="558"/>
      <c r="F4" s="558"/>
      <c r="G4" s="558"/>
      <c r="H4" s="558"/>
      <c r="I4" s="558"/>
      <c r="J4" s="558"/>
    </row>
    <row r="5" spans="1:10" ht="14.1" customHeight="1" x14ac:dyDescent="0.3">
      <c r="A5" s="544" t="s">
        <v>472</v>
      </c>
      <c r="B5" s="544"/>
      <c r="C5" s="544"/>
      <c r="D5" s="544"/>
      <c r="E5" s="544"/>
      <c r="F5" s="544"/>
      <c r="G5" s="544"/>
      <c r="H5" s="544"/>
      <c r="I5" s="544"/>
      <c r="J5" s="544"/>
    </row>
    <row r="6" spans="1:10" ht="17.25" customHeight="1" thickBot="1" x14ac:dyDescent="0.35">
      <c r="A6" s="388" t="s">
        <v>73</v>
      </c>
      <c r="B6" s="388"/>
    </row>
    <row r="7" spans="1:10" ht="14.1" customHeight="1" thickBot="1" x14ac:dyDescent="0.35">
      <c r="A7" s="25"/>
      <c r="B7" s="420"/>
      <c r="C7" s="420"/>
      <c r="D7" s="420"/>
      <c r="E7" s="27"/>
      <c r="F7" s="415"/>
      <c r="G7" s="545" t="s">
        <v>20</v>
      </c>
      <c r="H7" s="545"/>
      <c r="I7" s="545"/>
      <c r="J7" s="518" t="s">
        <v>25</v>
      </c>
    </row>
    <row r="8" spans="1:10" ht="14.1" customHeight="1" x14ac:dyDescent="0.3">
      <c r="A8" s="549" t="s">
        <v>1</v>
      </c>
      <c r="B8" s="550"/>
      <c r="C8" s="550"/>
      <c r="D8" s="546"/>
      <c r="E8" s="546" t="s">
        <v>17</v>
      </c>
      <c r="F8" s="416" t="s">
        <v>18</v>
      </c>
      <c r="G8" s="430" t="s">
        <v>489</v>
      </c>
      <c r="H8" s="430" t="s">
        <v>22</v>
      </c>
      <c r="I8" s="547" t="s">
        <v>23</v>
      </c>
      <c r="J8" s="519"/>
    </row>
    <row r="9" spans="1:10" ht="14.1" customHeight="1" x14ac:dyDescent="0.3">
      <c r="A9" s="549"/>
      <c r="B9" s="550"/>
      <c r="C9" s="550"/>
      <c r="D9" s="546"/>
      <c r="E9" s="546"/>
      <c r="F9" s="416" t="s">
        <v>19</v>
      </c>
      <c r="G9" s="433" t="s">
        <v>19</v>
      </c>
      <c r="H9" s="433" t="s">
        <v>24</v>
      </c>
      <c r="I9" s="548"/>
      <c r="J9" s="416" t="s">
        <v>26</v>
      </c>
    </row>
    <row r="10" spans="1:10" ht="14.1" customHeight="1" thickBot="1" x14ac:dyDescent="0.35">
      <c r="A10" s="551" t="s">
        <v>491</v>
      </c>
      <c r="B10" s="552"/>
      <c r="C10" s="552"/>
      <c r="D10" s="553"/>
      <c r="E10" s="432" t="s">
        <v>492</v>
      </c>
      <c r="F10" s="432" t="s">
        <v>493</v>
      </c>
      <c r="G10" s="432" t="s">
        <v>494</v>
      </c>
      <c r="H10" s="432" t="s">
        <v>495</v>
      </c>
      <c r="I10" s="432" t="s">
        <v>496</v>
      </c>
      <c r="J10" s="432" t="s">
        <v>497</v>
      </c>
    </row>
    <row r="11" spans="1:10" ht="14.1" customHeight="1" x14ac:dyDescent="0.3">
      <c r="A11" s="554" t="s">
        <v>66</v>
      </c>
      <c r="B11" s="521"/>
      <c r="C11" s="521"/>
      <c r="D11" s="522"/>
      <c r="E11" s="300"/>
      <c r="F11" s="14"/>
      <c r="G11" s="14"/>
      <c r="H11" s="14"/>
      <c r="I11" s="14"/>
      <c r="J11" s="14"/>
    </row>
    <row r="12" spans="1:10" ht="14.1" customHeight="1" x14ac:dyDescent="0.3">
      <c r="A12" s="32"/>
      <c r="B12" s="524" t="s">
        <v>2</v>
      </c>
      <c r="C12" s="524"/>
      <c r="D12" s="525"/>
      <c r="E12" s="53" t="s">
        <v>167</v>
      </c>
      <c r="F12" s="14"/>
      <c r="G12" s="14"/>
      <c r="H12" s="14"/>
      <c r="I12" s="14"/>
      <c r="J12" s="14"/>
    </row>
    <row r="13" spans="1:10" ht="14.1" customHeight="1" x14ac:dyDescent="0.3">
      <c r="A13" s="32"/>
      <c r="B13" s="33"/>
      <c r="C13" s="524" t="s">
        <v>3</v>
      </c>
      <c r="D13" s="525"/>
      <c r="E13" s="121" t="s">
        <v>82</v>
      </c>
      <c r="F13" s="22">
        <v>1452501</v>
      </c>
      <c r="G13" s="22">
        <v>722015.66</v>
      </c>
      <c r="H13" s="22">
        <v>1244544.03</v>
      </c>
      <c r="I13" s="22">
        <f t="shared" ref="I13:I29" si="0">SUM(G13:H13)</f>
        <v>1966559.69</v>
      </c>
      <c r="J13" s="22">
        <v>2336520</v>
      </c>
    </row>
    <row r="14" spans="1:10" ht="14.1" customHeight="1" x14ac:dyDescent="0.3">
      <c r="A14" s="32"/>
      <c r="B14" s="524" t="s">
        <v>4</v>
      </c>
      <c r="C14" s="524"/>
      <c r="D14" s="525"/>
      <c r="E14" s="53" t="s">
        <v>168</v>
      </c>
      <c r="F14" s="393">
        <f>SUM(F16:F24)</f>
        <v>552710.79</v>
      </c>
      <c r="G14" s="393">
        <f t="shared" ref="G14:J14" si="1">SUM(G16:G24)</f>
        <v>455524.20999999996</v>
      </c>
      <c r="H14" s="393">
        <f t="shared" si="1"/>
        <v>444324.1</v>
      </c>
      <c r="I14" s="393">
        <f t="shared" si="0"/>
        <v>899848.30999999994</v>
      </c>
      <c r="J14" s="393">
        <f t="shared" si="1"/>
        <v>778420</v>
      </c>
    </row>
    <row r="15" spans="1:10" ht="14.1" customHeight="1" x14ac:dyDescent="0.3">
      <c r="A15" s="32"/>
      <c r="B15" s="31"/>
      <c r="C15" s="524" t="s">
        <v>5</v>
      </c>
      <c r="D15" s="525"/>
      <c r="E15" s="121" t="s">
        <v>83</v>
      </c>
      <c r="F15" s="22">
        <v>188000</v>
      </c>
      <c r="G15" s="22">
        <v>81000</v>
      </c>
      <c r="H15" s="22">
        <v>135000</v>
      </c>
      <c r="I15" s="22">
        <f t="shared" si="0"/>
        <v>216000</v>
      </c>
      <c r="J15" s="22">
        <v>216000</v>
      </c>
    </row>
    <row r="16" spans="1:10" ht="14.1" customHeight="1" x14ac:dyDescent="0.3">
      <c r="A16" s="32"/>
      <c r="B16" s="31"/>
      <c r="C16" s="240" t="s">
        <v>137</v>
      </c>
      <c r="D16" s="241"/>
      <c r="E16" s="244" t="s">
        <v>152</v>
      </c>
      <c r="F16" s="22">
        <v>67500</v>
      </c>
      <c r="G16" s="22">
        <v>42272.7</v>
      </c>
      <c r="H16" s="22">
        <v>70227.3</v>
      </c>
      <c r="I16" s="22">
        <f t="shared" si="0"/>
        <v>112500</v>
      </c>
      <c r="J16" s="22">
        <v>112500</v>
      </c>
    </row>
    <row r="17" spans="1:10" ht="14.1" customHeight="1" x14ac:dyDescent="0.3">
      <c r="A17" s="32"/>
      <c r="B17" s="31"/>
      <c r="C17" s="240" t="s">
        <v>138</v>
      </c>
      <c r="D17" s="241"/>
      <c r="E17" s="244" t="s">
        <v>153</v>
      </c>
      <c r="F17" s="22">
        <v>67500</v>
      </c>
      <c r="G17" s="22">
        <v>42272.7</v>
      </c>
      <c r="H17" s="22">
        <v>70227.3</v>
      </c>
      <c r="I17" s="22">
        <f t="shared" si="0"/>
        <v>112500</v>
      </c>
      <c r="J17" s="22">
        <v>112500</v>
      </c>
    </row>
    <row r="18" spans="1:10" ht="14.1" customHeight="1" x14ac:dyDescent="0.3">
      <c r="A18" s="32"/>
      <c r="B18" s="31"/>
      <c r="C18" s="240" t="s">
        <v>139</v>
      </c>
      <c r="D18" s="241"/>
      <c r="E18" s="244" t="s">
        <v>154</v>
      </c>
      <c r="F18" s="22">
        <v>40000</v>
      </c>
      <c r="G18" s="22">
        <v>30000</v>
      </c>
      <c r="H18" s="22">
        <v>15000</v>
      </c>
      <c r="I18" s="22">
        <f t="shared" si="0"/>
        <v>45000</v>
      </c>
      <c r="J18" s="22">
        <v>54000</v>
      </c>
    </row>
    <row r="19" spans="1:10" ht="14.1" customHeight="1" x14ac:dyDescent="0.3">
      <c r="A19" s="32"/>
      <c r="B19" s="31"/>
      <c r="C19" s="240" t="s">
        <v>142</v>
      </c>
      <c r="D19" s="241"/>
      <c r="E19" s="244" t="s">
        <v>157</v>
      </c>
      <c r="F19" s="22">
        <v>0</v>
      </c>
      <c r="G19" s="22">
        <v>0</v>
      </c>
      <c r="H19" s="22">
        <v>0</v>
      </c>
      <c r="I19" s="22">
        <f t="shared" si="0"/>
        <v>0</v>
      </c>
      <c r="J19" s="22"/>
    </row>
    <row r="20" spans="1:10" ht="14.1" customHeight="1" x14ac:dyDescent="0.3">
      <c r="A20" s="32"/>
      <c r="B20" s="31"/>
      <c r="C20" s="240" t="s">
        <v>146</v>
      </c>
      <c r="D20" s="241"/>
      <c r="E20" s="244" t="s">
        <v>159</v>
      </c>
      <c r="F20" s="22">
        <v>38235.339999999997</v>
      </c>
      <c r="G20" s="22">
        <v>177504.31</v>
      </c>
      <c r="H20" s="22">
        <v>0</v>
      </c>
      <c r="I20" s="22">
        <f t="shared" si="0"/>
        <v>177504.31</v>
      </c>
      <c r="J20" s="22">
        <v>15000</v>
      </c>
    </row>
    <row r="21" spans="1:10" ht="14.1" customHeight="1" x14ac:dyDescent="0.3">
      <c r="A21" s="32"/>
      <c r="B21" s="31"/>
      <c r="C21" s="240" t="s">
        <v>144</v>
      </c>
      <c r="D21" s="241"/>
      <c r="E21" s="244" t="s">
        <v>160</v>
      </c>
      <c r="F21" s="22">
        <v>49179.45</v>
      </c>
      <c r="G21" s="22">
        <v>40661.5</v>
      </c>
      <c r="H21" s="22">
        <v>9338.5</v>
      </c>
      <c r="I21" s="22">
        <f t="shared" si="0"/>
        <v>50000</v>
      </c>
      <c r="J21" s="22">
        <v>50000</v>
      </c>
    </row>
    <row r="22" spans="1:10" ht="14.1" customHeight="1" x14ac:dyDescent="0.3">
      <c r="A22" s="32"/>
      <c r="B22" s="31"/>
      <c r="C22" s="240" t="s">
        <v>145</v>
      </c>
      <c r="D22" s="241"/>
      <c r="E22" s="244" t="s">
        <v>161</v>
      </c>
      <c r="F22" s="22">
        <v>125482</v>
      </c>
      <c r="G22" s="22">
        <v>0</v>
      </c>
      <c r="H22" s="22">
        <v>178672</v>
      </c>
      <c r="I22" s="22">
        <f t="shared" si="0"/>
        <v>178672</v>
      </c>
      <c r="J22" s="22">
        <v>194710</v>
      </c>
    </row>
    <row r="23" spans="1:10" ht="14.1" customHeight="1" x14ac:dyDescent="0.3">
      <c r="A23" s="32"/>
      <c r="B23" s="31"/>
      <c r="C23" s="524" t="s">
        <v>258</v>
      </c>
      <c r="D23" s="525"/>
      <c r="E23" s="244" t="s">
        <v>161</v>
      </c>
      <c r="F23" s="22">
        <v>124814</v>
      </c>
      <c r="G23" s="22">
        <v>122813</v>
      </c>
      <c r="H23" s="22">
        <v>55859</v>
      </c>
      <c r="I23" s="22">
        <f t="shared" si="0"/>
        <v>178672</v>
      </c>
      <c r="J23" s="22">
        <v>194710</v>
      </c>
    </row>
    <row r="24" spans="1:10" ht="14.1" customHeight="1" x14ac:dyDescent="0.3">
      <c r="A24" s="32"/>
      <c r="B24" s="31"/>
      <c r="C24" s="240" t="s">
        <v>147</v>
      </c>
      <c r="D24" s="241"/>
      <c r="E24" s="244" t="s">
        <v>162</v>
      </c>
      <c r="F24" s="22">
        <v>40000</v>
      </c>
      <c r="G24" s="22">
        <v>0</v>
      </c>
      <c r="H24" s="22">
        <v>45000</v>
      </c>
      <c r="I24" s="22">
        <f t="shared" si="0"/>
        <v>45000</v>
      </c>
      <c r="J24" s="22">
        <v>45000</v>
      </c>
    </row>
    <row r="25" spans="1:10" ht="14.1" customHeight="1" x14ac:dyDescent="0.3">
      <c r="A25" s="32"/>
      <c r="B25" s="33" t="s">
        <v>64</v>
      </c>
      <c r="C25" s="33"/>
      <c r="D25" s="34"/>
      <c r="E25" s="53" t="s">
        <v>163</v>
      </c>
      <c r="F25" s="393">
        <f>SUM(F26:F29)</f>
        <v>211345.72999999998</v>
      </c>
      <c r="G25" s="393">
        <f t="shared" ref="G25:J25" si="2">SUM(G26:G29)</f>
        <v>101493.31999999999</v>
      </c>
      <c r="H25" s="393">
        <f t="shared" si="2"/>
        <v>191714.68000000002</v>
      </c>
      <c r="I25" s="393">
        <f t="shared" si="0"/>
        <v>293208</v>
      </c>
      <c r="J25" s="393">
        <f t="shared" si="2"/>
        <v>340325</v>
      </c>
    </row>
    <row r="26" spans="1:10" ht="14.1" customHeight="1" x14ac:dyDescent="0.3">
      <c r="A26" s="32"/>
      <c r="B26" s="31"/>
      <c r="C26" s="86" t="s">
        <v>148</v>
      </c>
      <c r="D26" s="84"/>
      <c r="E26" s="53" t="s">
        <v>164</v>
      </c>
      <c r="F26" s="22">
        <v>174219.96</v>
      </c>
      <c r="G26" s="22">
        <v>85500.62</v>
      </c>
      <c r="H26" s="22">
        <v>172734.38</v>
      </c>
      <c r="I26" s="14">
        <f t="shared" si="0"/>
        <v>258235</v>
      </c>
      <c r="J26" s="14">
        <v>280386</v>
      </c>
    </row>
    <row r="27" spans="1:10" ht="14.1" customHeight="1" x14ac:dyDescent="0.3">
      <c r="A27" s="32"/>
      <c r="B27" s="31"/>
      <c r="C27" s="86" t="s">
        <v>149</v>
      </c>
      <c r="D27" s="84"/>
      <c r="E27" s="53" t="s">
        <v>165</v>
      </c>
      <c r="F27" s="22">
        <v>12446.16</v>
      </c>
      <c r="G27" s="22">
        <v>3900</v>
      </c>
      <c r="H27" s="22">
        <v>6900</v>
      </c>
      <c r="I27" s="14">
        <f t="shared" si="0"/>
        <v>10800</v>
      </c>
      <c r="J27" s="14">
        <v>10800</v>
      </c>
    </row>
    <row r="28" spans="1:10" ht="14.1" customHeight="1" x14ac:dyDescent="0.3">
      <c r="A28" s="32"/>
      <c r="B28" s="31"/>
      <c r="C28" s="86" t="s">
        <v>150</v>
      </c>
      <c r="D28" s="84"/>
      <c r="E28" s="53" t="s">
        <v>169</v>
      </c>
      <c r="F28" s="22">
        <v>15500</v>
      </c>
      <c r="G28" s="22">
        <v>8322.34</v>
      </c>
      <c r="H28" s="22">
        <v>5109.66</v>
      </c>
      <c r="I28" s="14">
        <f t="shared" si="0"/>
        <v>13432</v>
      </c>
      <c r="J28" s="14">
        <v>38349</v>
      </c>
    </row>
    <row r="29" spans="1:10" ht="14.1" customHeight="1" x14ac:dyDescent="0.3">
      <c r="A29" s="32"/>
      <c r="B29" s="31"/>
      <c r="C29" s="86" t="s">
        <v>151</v>
      </c>
      <c r="D29" s="84"/>
      <c r="E29" s="53" t="s">
        <v>166</v>
      </c>
      <c r="F29" s="22">
        <v>9179.61</v>
      </c>
      <c r="G29" s="22">
        <v>3770.36</v>
      </c>
      <c r="H29" s="22">
        <v>6970.64</v>
      </c>
      <c r="I29" s="14">
        <f t="shared" si="0"/>
        <v>10741</v>
      </c>
      <c r="J29" s="14">
        <v>10790</v>
      </c>
    </row>
    <row r="30" spans="1:10" ht="14.1" customHeight="1" x14ac:dyDescent="0.3">
      <c r="A30" s="32"/>
      <c r="B30" s="118" t="s">
        <v>6</v>
      </c>
      <c r="C30" s="117"/>
      <c r="E30" s="53" t="s">
        <v>170</v>
      </c>
      <c r="F30" s="14"/>
      <c r="G30" s="14"/>
      <c r="H30" s="14" t="s">
        <v>499</v>
      </c>
      <c r="I30" s="14"/>
      <c r="J30" s="14"/>
    </row>
    <row r="31" spans="1:10" ht="14.1" customHeight="1" x14ac:dyDescent="0.3">
      <c r="A31" s="32"/>
      <c r="B31" s="33"/>
      <c r="C31" s="120" t="s">
        <v>6</v>
      </c>
      <c r="D31" s="117"/>
      <c r="E31" s="53" t="s">
        <v>166</v>
      </c>
      <c r="F31" s="393">
        <f>SUM(F32:F33)</f>
        <v>856161.48</v>
      </c>
      <c r="G31" s="392">
        <v>0</v>
      </c>
      <c r="H31" s="392">
        <v>0</v>
      </c>
      <c r="I31" s="392">
        <v>0</v>
      </c>
      <c r="J31" s="392">
        <v>0</v>
      </c>
    </row>
    <row r="32" spans="1:10" ht="14.1" customHeight="1" x14ac:dyDescent="0.3">
      <c r="A32" s="32"/>
      <c r="B32" s="33"/>
      <c r="C32" s="540" t="s">
        <v>267</v>
      </c>
      <c r="D32" s="537"/>
      <c r="E32" s="53"/>
      <c r="F32" s="14">
        <v>40000</v>
      </c>
      <c r="G32" s="14">
        <v>0</v>
      </c>
      <c r="H32" s="14">
        <v>45000</v>
      </c>
      <c r="I32" s="14">
        <f>SUM(G32:H32)</f>
        <v>45000</v>
      </c>
      <c r="J32" s="14">
        <v>45000</v>
      </c>
    </row>
    <row r="33" spans="1:10" ht="14.1" customHeight="1" x14ac:dyDescent="0.3">
      <c r="A33" s="32"/>
      <c r="B33" s="33"/>
      <c r="C33" s="267" t="s">
        <v>351</v>
      </c>
      <c r="D33" s="266"/>
      <c r="E33" s="53"/>
      <c r="F33" s="14">
        <v>816161.48</v>
      </c>
      <c r="G33" s="14">
        <v>0</v>
      </c>
      <c r="H33" s="14">
        <v>0</v>
      </c>
      <c r="I33" s="14">
        <f>SUM(G33:H33)</f>
        <v>0</v>
      </c>
      <c r="J33" s="14">
        <v>0</v>
      </c>
    </row>
    <row r="34" spans="1:10" ht="14.1" customHeight="1" x14ac:dyDescent="0.3">
      <c r="A34" s="32"/>
      <c r="B34" s="521" t="s">
        <v>92</v>
      </c>
      <c r="C34" s="521"/>
      <c r="D34" s="522"/>
      <c r="E34" s="89"/>
      <c r="F34" s="17">
        <f>SUM(F13,F14,F15,F25,F31)</f>
        <v>3260719</v>
      </c>
      <c r="G34" s="17">
        <f t="shared" ref="G34:J34" si="3">SUM(G13,G14,G15,G25,G32)</f>
        <v>1360033.1900000002</v>
      </c>
      <c r="H34" s="17">
        <f t="shared" si="3"/>
        <v>2060582.8099999998</v>
      </c>
      <c r="I34" s="17">
        <f>SUM(I13,I14,I15,I25,I32)</f>
        <v>3420616</v>
      </c>
      <c r="J34" s="17">
        <f t="shared" si="3"/>
        <v>3716265</v>
      </c>
    </row>
    <row r="35" spans="1:10" ht="14.1" customHeight="1" x14ac:dyDescent="0.3">
      <c r="A35" s="11" t="s">
        <v>7</v>
      </c>
      <c r="B35" s="13"/>
      <c r="C35" s="20"/>
      <c r="D35" s="45"/>
      <c r="E35" s="89"/>
      <c r="F35" s="14"/>
      <c r="G35" s="14"/>
      <c r="H35" s="14"/>
      <c r="I35" s="14"/>
      <c r="J35" s="14"/>
    </row>
    <row r="36" spans="1:10" ht="14.1" customHeight="1" x14ac:dyDescent="0.3">
      <c r="A36" s="11"/>
      <c r="B36" s="523" t="s">
        <v>8</v>
      </c>
      <c r="C36" s="524"/>
      <c r="D36" s="525"/>
      <c r="E36" s="53" t="s">
        <v>129</v>
      </c>
      <c r="F36" s="393">
        <f>SUM(F37:F38)</f>
        <v>179564</v>
      </c>
      <c r="G36" s="393">
        <f t="shared" ref="G36:J36" si="4">SUM(G37:G38)</f>
        <v>83295</v>
      </c>
      <c r="H36" s="393">
        <f>SUM(H37:H38)</f>
        <v>96705</v>
      </c>
      <c r="I36" s="393">
        <f>SUM(G36:H36)</f>
        <v>180000</v>
      </c>
      <c r="J36" s="393">
        <f t="shared" si="4"/>
        <v>180000</v>
      </c>
    </row>
    <row r="37" spans="1:10" ht="14.1" customHeight="1" x14ac:dyDescent="0.3">
      <c r="A37" s="11"/>
      <c r="B37" s="124"/>
      <c r="C37" s="523" t="s">
        <v>8</v>
      </c>
      <c r="D37" s="525"/>
      <c r="E37" s="53" t="s">
        <v>122</v>
      </c>
      <c r="F37" s="22">
        <v>110649</v>
      </c>
      <c r="G37" s="22">
        <v>80215</v>
      </c>
      <c r="H37" s="22">
        <v>19785</v>
      </c>
      <c r="I37" s="22">
        <f>SUM(G37:H37)</f>
        <v>100000</v>
      </c>
      <c r="J37" s="166">
        <v>100000</v>
      </c>
    </row>
    <row r="38" spans="1:10" ht="14.1" customHeight="1" x14ac:dyDescent="0.3">
      <c r="A38" s="11"/>
      <c r="B38" s="124"/>
      <c r="C38" s="523" t="s">
        <v>44</v>
      </c>
      <c r="D38" s="525"/>
      <c r="E38" s="53" t="s">
        <v>332</v>
      </c>
      <c r="F38" s="22">
        <v>68915</v>
      </c>
      <c r="G38" s="22">
        <v>3080</v>
      </c>
      <c r="H38" s="22">
        <v>76920</v>
      </c>
      <c r="I38" s="22">
        <f>SUM(G38:H38)</f>
        <v>80000</v>
      </c>
      <c r="J38" s="166">
        <v>80000</v>
      </c>
    </row>
    <row r="39" spans="1:10" ht="14.1" customHeight="1" x14ac:dyDescent="0.3">
      <c r="A39" s="60"/>
      <c r="B39" s="186"/>
      <c r="C39" s="186"/>
      <c r="D39" s="187"/>
      <c r="E39" s="188"/>
      <c r="F39" s="208"/>
      <c r="G39" s="208"/>
      <c r="H39" s="208"/>
      <c r="I39" s="208"/>
      <c r="J39" s="208"/>
    </row>
    <row r="40" spans="1:10" ht="14.1" customHeight="1" x14ac:dyDescent="0.3">
      <c r="A40" s="13"/>
      <c r="B40" s="382"/>
      <c r="C40" s="382"/>
      <c r="D40" s="383"/>
      <c r="E40" s="164"/>
      <c r="F40" s="218"/>
      <c r="G40" s="218"/>
      <c r="H40" s="218"/>
      <c r="I40" s="218"/>
      <c r="J40" s="218"/>
    </row>
    <row r="41" spans="1:10" s="451" customFormat="1" ht="14.1" customHeight="1" x14ac:dyDescent="0.3">
      <c r="A41" s="13"/>
      <c r="B41" s="478"/>
      <c r="C41" s="478"/>
      <c r="D41" s="479"/>
      <c r="E41" s="164"/>
      <c r="F41" s="218"/>
      <c r="G41" s="218"/>
      <c r="H41" s="218"/>
      <c r="I41" s="218"/>
      <c r="J41" s="218"/>
    </row>
    <row r="42" spans="1:10" s="451" customFormat="1" ht="14.1" customHeight="1" x14ac:dyDescent="0.3">
      <c r="A42" s="13"/>
      <c r="B42" s="478"/>
      <c r="C42" s="478"/>
      <c r="D42" s="479"/>
      <c r="E42" s="164"/>
      <c r="F42" s="218"/>
      <c r="G42" s="218"/>
      <c r="H42" s="218"/>
      <c r="I42" s="218"/>
      <c r="J42" s="218"/>
    </row>
    <row r="43" spans="1:10" s="451" customFormat="1" ht="14.1" customHeight="1" x14ac:dyDescent="0.3">
      <c r="A43" s="13"/>
      <c r="B43" s="478"/>
      <c r="C43" s="478"/>
      <c r="D43" s="479"/>
      <c r="E43" s="164"/>
      <c r="F43" s="218"/>
      <c r="G43" s="218"/>
      <c r="H43" s="218"/>
      <c r="I43" s="218"/>
      <c r="J43" s="218"/>
    </row>
    <row r="44" spans="1:10" ht="18" customHeight="1" thickBot="1" x14ac:dyDescent="0.35">
      <c r="A44" s="388" t="s">
        <v>73</v>
      </c>
      <c r="B44" s="389"/>
      <c r="C44" s="389"/>
      <c r="D44" s="390"/>
      <c r="E44" s="164"/>
      <c r="F44" s="218"/>
      <c r="G44" s="218"/>
      <c r="H44" s="218"/>
      <c r="I44" s="218"/>
      <c r="J44" s="201" t="s">
        <v>246</v>
      </c>
    </row>
    <row r="45" spans="1:10" ht="12" customHeight="1" thickBot="1" x14ac:dyDescent="0.35">
      <c r="A45" s="25"/>
      <c r="B45" s="26"/>
      <c r="C45" s="26"/>
      <c r="D45" s="26"/>
      <c r="E45" s="27"/>
      <c r="F45" s="288"/>
      <c r="G45" s="545" t="s">
        <v>20</v>
      </c>
      <c r="H45" s="545"/>
      <c r="I45" s="545"/>
      <c r="J45" s="518" t="s">
        <v>25</v>
      </c>
    </row>
    <row r="46" spans="1:10" ht="12" customHeight="1" x14ac:dyDescent="0.3">
      <c r="A46" s="549" t="s">
        <v>1</v>
      </c>
      <c r="B46" s="550"/>
      <c r="C46" s="550"/>
      <c r="D46" s="546"/>
      <c r="E46" s="588" t="s">
        <v>17</v>
      </c>
      <c r="F46" s="289" t="s">
        <v>18</v>
      </c>
      <c r="G46" s="547" t="s">
        <v>19</v>
      </c>
      <c r="H46" s="547" t="s">
        <v>24</v>
      </c>
      <c r="I46" s="547" t="s">
        <v>23</v>
      </c>
      <c r="J46" s="519"/>
    </row>
    <row r="47" spans="1:10" ht="12" customHeight="1" thickBot="1" x14ac:dyDescent="0.35">
      <c r="A47" s="591"/>
      <c r="B47" s="592"/>
      <c r="C47" s="592"/>
      <c r="D47" s="593"/>
      <c r="E47" s="589"/>
      <c r="F47" s="301" t="s">
        <v>19</v>
      </c>
      <c r="G47" s="590"/>
      <c r="H47" s="590"/>
      <c r="I47" s="590"/>
      <c r="J47" s="301" t="s">
        <v>26</v>
      </c>
    </row>
    <row r="48" spans="1:10" ht="12" customHeight="1" x14ac:dyDescent="0.3">
      <c r="A48" s="594"/>
      <c r="B48" s="595"/>
      <c r="C48" s="595"/>
      <c r="D48" s="596"/>
      <c r="E48" s="299"/>
      <c r="F48" s="299"/>
      <c r="G48" s="299"/>
      <c r="H48" s="299"/>
      <c r="I48" s="299"/>
      <c r="J48" s="299"/>
    </row>
    <row r="49" spans="1:10" ht="11.1" customHeight="1" x14ac:dyDescent="0.3">
      <c r="A49" s="11"/>
      <c r="B49" s="523" t="s">
        <v>9</v>
      </c>
      <c r="C49" s="524"/>
      <c r="D49" s="525"/>
      <c r="E49" s="53" t="s">
        <v>130</v>
      </c>
      <c r="F49" s="393">
        <f>SUM(F50)</f>
        <v>145597</v>
      </c>
      <c r="G49" s="393">
        <f t="shared" ref="G49:J49" si="5">SUM(G50)</f>
        <v>142569</v>
      </c>
      <c r="H49" s="393">
        <f>SUM(H50)</f>
        <v>7431</v>
      </c>
      <c r="I49" s="393">
        <f t="shared" ref="I49:I59" si="6">SUM(G49:H49)</f>
        <v>150000</v>
      </c>
      <c r="J49" s="393">
        <f t="shared" si="5"/>
        <v>150000</v>
      </c>
    </row>
    <row r="50" spans="1:10" ht="11.1" customHeight="1" x14ac:dyDescent="0.3">
      <c r="A50" s="11"/>
      <c r="B50" s="124"/>
      <c r="C50" s="523" t="s">
        <v>52</v>
      </c>
      <c r="D50" s="525"/>
      <c r="E50" s="53" t="s">
        <v>123</v>
      </c>
      <c r="F50" s="22">
        <v>145597</v>
      </c>
      <c r="G50" s="22">
        <v>142569</v>
      </c>
      <c r="H50" s="22">
        <v>7431</v>
      </c>
      <c r="I50" s="22">
        <f>SUM(G50:H50)</f>
        <v>150000</v>
      </c>
      <c r="J50" s="166">
        <v>150000</v>
      </c>
    </row>
    <row r="51" spans="1:10" ht="11.1" customHeight="1" x14ac:dyDescent="0.3">
      <c r="A51" s="11"/>
      <c r="B51" s="523" t="s">
        <v>10</v>
      </c>
      <c r="C51" s="524"/>
      <c r="D51" s="525"/>
      <c r="E51" s="53" t="s">
        <v>131</v>
      </c>
      <c r="F51" s="393">
        <f>SUM(F52:F55)</f>
        <v>206587.47</v>
      </c>
      <c r="G51" s="393">
        <f>SUM(G52:G55)</f>
        <v>84026.75</v>
      </c>
      <c r="H51" s="393">
        <f>SUM(H52:H55)</f>
        <v>215973.25</v>
      </c>
      <c r="I51" s="393">
        <f t="shared" si="6"/>
        <v>300000</v>
      </c>
      <c r="J51" s="393">
        <f t="shared" ref="J51" si="7">SUM(J52:J55)</f>
        <v>300000</v>
      </c>
    </row>
    <row r="52" spans="1:10" ht="11.1" customHeight="1" x14ac:dyDescent="0.3">
      <c r="A52" s="11"/>
      <c r="B52" s="124"/>
      <c r="C52" s="523" t="s">
        <v>35</v>
      </c>
      <c r="D52" s="525"/>
      <c r="E52" s="53" t="s">
        <v>124</v>
      </c>
      <c r="F52" s="22">
        <v>71384.100000000006</v>
      </c>
      <c r="G52" s="22">
        <v>40666.75</v>
      </c>
      <c r="H52" s="22">
        <v>59333.25</v>
      </c>
      <c r="I52" s="22">
        <f>SUM(G52:H52)</f>
        <v>100000</v>
      </c>
      <c r="J52" s="166">
        <v>100000</v>
      </c>
    </row>
    <row r="53" spans="1:10" ht="11.1" customHeight="1" x14ac:dyDescent="0.3">
      <c r="A53" s="11"/>
      <c r="B53" s="124"/>
      <c r="C53" s="523" t="s">
        <v>200</v>
      </c>
      <c r="D53" s="525"/>
      <c r="E53" s="53" t="s">
        <v>202</v>
      </c>
      <c r="F53" s="22">
        <v>16720</v>
      </c>
      <c r="G53" s="22">
        <v>7150</v>
      </c>
      <c r="H53" s="22">
        <v>42850</v>
      </c>
      <c r="I53" s="22">
        <f>SUM(G53:H53)</f>
        <v>50000</v>
      </c>
      <c r="J53" s="166">
        <v>50000</v>
      </c>
    </row>
    <row r="54" spans="1:10" ht="11.1" customHeight="1" x14ac:dyDescent="0.3">
      <c r="A54" s="11"/>
      <c r="B54" s="169"/>
      <c r="C54" s="169" t="s">
        <v>237</v>
      </c>
      <c r="D54" s="168"/>
      <c r="E54" s="53" t="s">
        <v>333</v>
      </c>
      <c r="F54" s="22">
        <v>26290</v>
      </c>
      <c r="G54" s="22">
        <v>34210</v>
      </c>
      <c r="H54" s="22">
        <v>15790</v>
      </c>
      <c r="I54" s="22">
        <f>SUM(G54:H54)</f>
        <v>50000</v>
      </c>
      <c r="J54" s="166">
        <v>50000</v>
      </c>
    </row>
    <row r="55" spans="1:10" ht="11.1" customHeight="1" x14ac:dyDescent="0.3">
      <c r="A55" s="11"/>
      <c r="B55" s="124"/>
      <c r="C55" s="540" t="s">
        <v>201</v>
      </c>
      <c r="D55" s="525"/>
      <c r="E55" s="53" t="s">
        <v>125</v>
      </c>
      <c r="F55" s="22">
        <v>92193.37</v>
      </c>
      <c r="G55" s="22">
        <v>2000</v>
      </c>
      <c r="H55" s="22">
        <v>98000</v>
      </c>
      <c r="I55" s="22">
        <f>SUM(G55:H55)</f>
        <v>100000</v>
      </c>
      <c r="J55" s="166">
        <v>100000</v>
      </c>
    </row>
    <row r="56" spans="1:10" ht="11.1" customHeight="1" x14ac:dyDescent="0.3">
      <c r="A56" s="11"/>
      <c r="B56" s="523" t="s">
        <v>77</v>
      </c>
      <c r="C56" s="524"/>
      <c r="D56" s="525"/>
      <c r="E56" s="53" t="s">
        <v>133</v>
      </c>
      <c r="F56" s="393">
        <f>SUM(F57:F58)</f>
        <v>63089.79</v>
      </c>
      <c r="G56" s="393">
        <f>SUM(G57:G58)</f>
        <v>21615.43</v>
      </c>
      <c r="H56" s="393">
        <f>SUM(H57:H58)</f>
        <v>33384.57</v>
      </c>
      <c r="I56" s="393">
        <f t="shared" si="6"/>
        <v>55000</v>
      </c>
      <c r="J56" s="393">
        <f>SUM(J57:J58)</f>
        <v>55000</v>
      </c>
    </row>
    <row r="57" spans="1:10" ht="11.1" customHeight="1" x14ac:dyDescent="0.3">
      <c r="A57" s="11"/>
      <c r="B57" s="124"/>
      <c r="C57" s="523" t="s">
        <v>43</v>
      </c>
      <c r="D57" s="525"/>
      <c r="E57" s="53" t="s">
        <v>127</v>
      </c>
      <c r="F57" s="22">
        <v>32849.79</v>
      </c>
      <c r="G57" s="22">
        <v>11535.43</v>
      </c>
      <c r="H57" s="22">
        <v>18464.57</v>
      </c>
      <c r="I57" s="22">
        <f>SUM(G57:H57)</f>
        <v>30000</v>
      </c>
      <c r="J57" s="166">
        <v>30000</v>
      </c>
    </row>
    <row r="58" spans="1:10" s="227" customFormat="1" ht="11.1" customHeight="1" x14ac:dyDescent="0.3">
      <c r="A58" s="224"/>
      <c r="B58" s="225"/>
      <c r="C58" s="597" t="s">
        <v>120</v>
      </c>
      <c r="D58" s="598"/>
      <c r="E58" s="226" t="s">
        <v>128</v>
      </c>
      <c r="F58" s="166">
        <v>30240</v>
      </c>
      <c r="G58" s="166">
        <v>10080</v>
      </c>
      <c r="H58" s="166">
        <v>14920</v>
      </c>
      <c r="I58" s="166">
        <f>SUM(G58:H58)</f>
        <v>25000</v>
      </c>
      <c r="J58" s="166">
        <v>25000</v>
      </c>
    </row>
    <row r="59" spans="1:10" ht="1.2" customHeight="1" x14ac:dyDescent="0.3">
      <c r="A59" s="11"/>
      <c r="B59" s="540" t="s">
        <v>60</v>
      </c>
      <c r="C59" s="540"/>
      <c r="D59" s="537"/>
      <c r="E59" s="53" t="s">
        <v>171</v>
      </c>
      <c r="F59" s="22">
        <f>SUM(F60)</f>
        <v>0</v>
      </c>
      <c r="G59" s="22">
        <v>0</v>
      </c>
      <c r="H59" s="22">
        <f t="shared" ref="H59:J59" si="8">SUM(H60)</f>
        <v>0</v>
      </c>
      <c r="I59" s="22">
        <f t="shared" si="6"/>
        <v>0</v>
      </c>
      <c r="J59" s="22">
        <f t="shared" si="8"/>
        <v>0</v>
      </c>
    </row>
    <row r="60" spans="1:10" ht="0.6" customHeight="1" x14ac:dyDescent="0.3">
      <c r="A60" s="11"/>
      <c r="B60" s="126"/>
      <c r="C60" s="540" t="s">
        <v>107</v>
      </c>
      <c r="D60" s="537"/>
      <c r="E60" s="53" t="s">
        <v>174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</row>
    <row r="61" spans="1:10" ht="11.1" customHeight="1" x14ac:dyDescent="0.3">
      <c r="A61" s="11"/>
      <c r="B61" s="523" t="s">
        <v>13</v>
      </c>
      <c r="C61" s="523"/>
      <c r="D61" s="537"/>
      <c r="E61" s="53" t="s">
        <v>175</v>
      </c>
      <c r="F61" s="393">
        <f>SUM(F62:F64)</f>
        <v>173459</v>
      </c>
      <c r="G61" s="393">
        <f>SUM(G62:G64)</f>
        <v>35055</v>
      </c>
      <c r="H61" s="393">
        <f>SUM(H62:H64)</f>
        <v>164945</v>
      </c>
      <c r="I61" s="393">
        <f>SUM(G61:H61)</f>
        <v>200000</v>
      </c>
      <c r="J61" s="393">
        <f>SUM(J62:J63)</f>
        <v>200000</v>
      </c>
    </row>
    <row r="62" spans="1:10" ht="10.8" hidden="1" customHeight="1" x14ac:dyDescent="0.3">
      <c r="A62" s="11"/>
      <c r="B62" s="124"/>
      <c r="C62" s="540" t="s">
        <v>203</v>
      </c>
      <c r="D62" s="525"/>
      <c r="E62" s="53" t="s">
        <v>204</v>
      </c>
      <c r="F62" s="22">
        <v>0</v>
      </c>
      <c r="G62" s="22"/>
      <c r="H62" s="22"/>
      <c r="I62" s="22"/>
      <c r="J62" s="22"/>
    </row>
    <row r="63" spans="1:10" ht="11.1" customHeight="1" x14ac:dyDescent="0.3">
      <c r="A63" s="11"/>
      <c r="B63" s="124"/>
      <c r="C63" s="126" t="s">
        <v>109</v>
      </c>
      <c r="D63" s="128"/>
      <c r="E63" s="53" t="s">
        <v>177</v>
      </c>
      <c r="F63" s="22">
        <v>171759</v>
      </c>
      <c r="G63" s="22">
        <v>35055</v>
      </c>
      <c r="H63" s="22">
        <v>164945</v>
      </c>
      <c r="I63" s="22">
        <f>SUM(G63:H63)</f>
        <v>200000</v>
      </c>
      <c r="J63" s="22">
        <v>200000</v>
      </c>
    </row>
    <row r="64" spans="1:10" ht="11.1" customHeight="1" x14ac:dyDescent="0.3">
      <c r="A64" s="11"/>
      <c r="B64" s="271"/>
      <c r="C64" s="273" t="s">
        <v>352</v>
      </c>
      <c r="D64" s="272"/>
      <c r="E64" s="53"/>
      <c r="F64" s="22">
        <v>1700</v>
      </c>
      <c r="G64" s="166">
        <v>0</v>
      </c>
      <c r="H64" s="166">
        <v>0</v>
      </c>
      <c r="I64" s="166">
        <v>0</v>
      </c>
      <c r="J64" s="166">
        <v>0</v>
      </c>
    </row>
    <row r="65" spans="1:10" ht="11.1" customHeight="1" x14ac:dyDescent="0.3">
      <c r="A65" s="11"/>
      <c r="B65" s="523" t="s">
        <v>78</v>
      </c>
      <c r="C65" s="524"/>
      <c r="D65" s="525"/>
      <c r="E65" s="53" t="s">
        <v>178</v>
      </c>
      <c r="F65" s="393">
        <f>SUM(F66)</f>
        <v>34987.5</v>
      </c>
      <c r="G65" s="393">
        <f t="shared" ref="G65:J65" si="9">SUM(G66)</f>
        <v>22950</v>
      </c>
      <c r="H65" s="393">
        <f>SUM(H66)</f>
        <v>77050</v>
      </c>
      <c r="I65" s="393">
        <f>SUM(G65:H65)</f>
        <v>100000</v>
      </c>
      <c r="J65" s="393">
        <f t="shared" si="9"/>
        <v>100000</v>
      </c>
    </row>
    <row r="66" spans="1:10" ht="11.1" customHeight="1" x14ac:dyDescent="0.3">
      <c r="A66" s="11"/>
      <c r="B66" s="124"/>
      <c r="C66" s="540" t="s">
        <v>206</v>
      </c>
      <c r="D66" s="525"/>
      <c r="E66" s="53" t="s">
        <v>205</v>
      </c>
      <c r="F66" s="22">
        <v>34987.5</v>
      </c>
      <c r="G66" s="22">
        <v>22950</v>
      </c>
      <c r="H66" s="22">
        <v>77050</v>
      </c>
      <c r="I66" s="22">
        <f>SUM(G66:H66)</f>
        <v>100000</v>
      </c>
      <c r="J66" s="166">
        <v>100000</v>
      </c>
    </row>
    <row r="67" spans="1:10" ht="11.1" customHeight="1" x14ac:dyDescent="0.3">
      <c r="A67" s="11"/>
      <c r="B67" s="523" t="s">
        <v>79</v>
      </c>
      <c r="C67" s="523"/>
      <c r="D67" s="537"/>
      <c r="E67" s="53" t="s">
        <v>181</v>
      </c>
      <c r="F67" s="392">
        <f>SUM(F68:F70)</f>
        <v>34200</v>
      </c>
      <c r="G67" s="392">
        <f>SUM(G68:G70)</f>
        <v>0</v>
      </c>
      <c r="H67" s="392">
        <f>SUM(H68:H68)</f>
        <v>105000</v>
      </c>
      <c r="I67" s="392">
        <f>SUM(G67:H67)</f>
        <v>105000</v>
      </c>
      <c r="J67" s="392">
        <f>SUM(J68:J68)</f>
        <v>105000</v>
      </c>
    </row>
    <row r="68" spans="1:10" ht="11.1" customHeight="1" x14ac:dyDescent="0.3">
      <c r="A68" s="11"/>
      <c r="B68" s="124"/>
      <c r="C68" s="523" t="s">
        <v>79</v>
      </c>
      <c r="D68" s="525"/>
      <c r="E68" s="53" t="s">
        <v>188</v>
      </c>
      <c r="F68" s="22">
        <v>34200</v>
      </c>
      <c r="G68" s="22">
        <v>0</v>
      </c>
      <c r="H68" s="22">
        <v>105000</v>
      </c>
      <c r="I68" s="22">
        <f>SUM(G68:H68)</f>
        <v>105000</v>
      </c>
      <c r="J68" s="22">
        <v>105000</v>
      </c>
    </row>
    <row r="69" spans="1:10" ht="10.8" hidden="1" customHeight="1" x14ac:dyDescent="0.3">
      <c r="A69" s="11"/>
      <c r="B69" s="124"/>
      <c r="C69" s="523" t="s">
        <v>268</v>
      </c>
      <c r="D69" s="537"/>
      <c r="E69" s="53"/>
      <c r="F69" s="22"/>
      <c r="G69" s="22"/>
      <c r="H69" s="22"/>
      <c r="I69" s="22"/>
      <c r="J69" s="22"/>
    </row>
    <row r="70" spans="1:10" ht="10.8" hidden="1" customHeight="1" x14ac:dyDescent="0.3">
      <c r="A70" s="11"/>
      <c r="B70" s="124"/>
      <c r="C70" s="523" t="s">
        <v>269</v>
      </c>
      <c r="D70" s="537"/>
      <c r="E70" s="53"/>
      <c r="F70" s="22"/>
      <c r="G70" s="22"/>
      <c r="H70" s="22"/>
      <c r="I70" s="22"/>
      <c r="J70" s="22"/>
    </row>
    <row r="71" spans="1:10" ht="11.1" customHeight="1" x14ac:dyDescent="0.3">
      <c r="A71" s="39"/>
      <c r="B71" s="521" t="s">
        <v>93</v>
      </c>
      <c r="C71" s="521"/>
      <c r="D71" s="522"/>
      <c r="E71" s="89"/>
      <c r="F71" s="17">
        <f>SUM(F67,F65,F61,F59,F56,F51,F49,F36)</f>
        <v>837484.76</v>
      </c>
      <c r="G71" s="17">
        <f>SUM(G67,G65,G61,G59,G56,G51,G49,G36)</f>
        <v>389511.18</v>
      </c>
      <c r="H71" s="17">
        <f>SUM(H67,H65,H61,H59,H56,H51,H49,H36)</f>
        <v>700488.82000000007</v>
      </c>
      <c r="I71" s="17">
        <f>SUM(I66,I64,I63,I58,I57,I55,I54,I53,I52,I50,I38,I37,I68)</f>
        <v>1090000</v>
      </c>
      <c r="J71" s="17">
        <f>SUM(J67,J65,J61,J59,J56,J51,J49,J36)</f>
        <v>1090000</v>
      </c>
    </row>
    <row r="72" spans="1:10" ht="11.1" customHeight="1" x14ac:dyDescent="0.3">
      <c r="A72" s="554" t="s">
        <v>15</v>
      </c>
      <c r="B72" s="521"/>
      <c r="C72" s="521"/>
      <c r="D72" s="522"/>
      <c r="E72" s="89"/>
      <c r="F72" s="17"/>
      <c r="G72" s="17"/>
      <c r="H72" s="17"/>
      <c r="I72" s="17"/>
      <c r="J72" s="17"/>
    </row>
    <row r="73" spans="1:10" ht="11.1" customHeight="1" x14ac:dyDescent="0.3">
      <c r="A73" s="39"/>
      <c r="B73" s="524" t="s">
        <v>90</v>
      </c>
      <c r="C73" s="524"/>
      <c r="D73" s="525"/>
      <c r="E73" s="53" t="s">
        <v>189</v>
      </c>
      <c r="F73" s="54"/>
      <c r="G73" s="54"/>
      <c r="H73" s="54"/>
      <c r="I73" s="54"/>
      <c r="J73" s="54"/>
    </row>
    <row r="74" spans="1:10" ht="11.1" customHeight="1" x14ac:dyDescent="0.3">
      <c r="A74" s="39"/>
      <c r="B74" s="123"/>
      <c r="C74" s="523" t="s">
        <v>198</v>
      </c>
      <c r="D74" s="525"/>
      <c r="E74" s="53" t="s">
        <v>328</v>
      </c>
      <c r="F74" s="54">
        <v>0</v>
      </c>
      <c r="G74" s="54">
        <f>SUM(G76:G77)</f>
        <v>0</v>
      </c>
      <c r="H74" s="54">
        <v>0</v>
      </c>
      <c r="I74" s="54">
        <v>0</v>
      </c>
      <c r="J74" s="54">
        <v>0</v>
      </c>
    </row>
    <row r="75" spans="1:10" s="451" customFormat="1" ht="11.1" customHeight="1" x14ac:dyDescent="0.3">
      <c r="A75" s="39"/>
      <c r="B75" s="457"/>
      <c r="C75" s="456"/>
      <c r="D75" s="458" t="s">
        <v>527</v>
      </c>
      <c r="E75" s="452" t="s">
        <v>199</v>
      </c>
      <c r="F75" s="54">
        <v>0</v>
      </c>
      <c r="G75" s="54">
        <v>0</v>
      </c>
      <c r="H75" s="54">
        <v>0</v>
      </c>
      <c r="I75" s="54">
        <v>0</v>
      </c>
      <c r="J75" s="54">
        <v>70000</v>
      </c>
    </row>
    <row r="76" spans="1:10" ht="11.1" customHeight="1" x14ac:dyDescent="0.3">
      <c r="A76" s="39"/>
      <c r="B76" s="167"/>
      <c r="C76" s="169"/>
      <c r="D76" s="170" t="s">
        <v>238</v>
      </c>
      <c r="E76" s="53" t="s">
        <v>299</v>
      </c>
      <c r="F76" s="54">
        <v>13900</v>
      </c>
      <c r="G76" s="54">
        <v>0</v>
      </c>
      <c r="H76" s="54">
        <v>0</v>
      </c>
      <c r="I76" s="54">
        <v>0</v>
      </c>
      <c r="J76" s="54">
        <v>0</v>
      </c>
    </row>
    <row r="77" spans="1:10" ht="0.6" customHeight="1" x14ac:dyDescent="0.3">
      <c r="A77" s="39"/>
      <c r="B77" s="123"/>
      <c r="C77" s="33"/>
      <c r="D77" s="136" t="s">
        <v>46</v>
      </c>
      <c r="E77" s="53" t="s">
        <v>331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</row>
    <row r="78" spans="1:10" ht="11.1" customHeight="1" x14ac:dyDescent="0.3">
      <c r="A78" s="39"/>
      <c r="B78" s="123"/>
      <c r="C78" s="556" t="s">
        <v>116</v>
      </c>
      <c r="D78" s="557"/>
      <c r="E78" s="53" t="s">
        <v>191</v>
      </c>
      <c r="F78" s="185"/>
      <c r="G78" s="396">
        <v>0</v>
      </c>
      <c r="H78" s="396">
        <v>0</v>
      </c>
      <c r="I78" s="396">
        <v>0</v>
      </c>
      <c r="J78" s="396">
        <v>0</v>
      </c>
    </row>
    <row r="79" spans="1:10" ht="10.8" customHeight="1" x14ac:dyDescent="0.3">
      <c r="A79" s="39"/>
      <c r="B79" s="167"/>
      <c r="C79" s="169"/>
      <c r="D79" s="170" t="s">
        <v>239</v>
      </c>
      <c r="E79" s="53" t="s">
        <v>327</v>
      </c>
      <c r="F79" s="54">
        <v>77500</v>
      </c>
      <c r="G79" s="54">
        <v>0</v>
      </c>
      <c r="H79" s="54">
        <v>0</v>
      </c>
      <c r="I79" s="54">
        <v>0</v>
      </c>
      <c r="J79" s="54">
        <v>0</v>
      </c>
    </row>
    <row r="80" spans="1:10" ht="10.8" hidden="1" customHeight="1" x14ac:dyDescent="0.3">
      <c r="A80" s="39"/>
      <c r="B80" s="123"/>
      <c r="C80" s="124"/>
      <c r="D80" s="125" t="s">
        <v>209</v>
      </c>
      <c r="E80" s="53" t="s">
        <v>295</v>
      </c>
      <c r="F80" s="54">
        <v>0</v>
      </c>
      <c r="G80" s="54">
        <v>0</v>
      </c>
      <c r="H80" s="54">
        <v>0</v>
      </c>
      <c r="I80" s="54">
        <v>0</v>
      </c>
      <c r="J80" s="54">
        <v>0</v>
      </c>
    </row>
    <row r="81" spans="1:10" ht="10.8" hidden="1" customHeight="1" x14ac:dyDescent="0.3">
      <c r="A81" s="39"/>
      <c r="B81" s="123"/>
      <c r="C81" s="124"/>
      <c r="D81" s="125" t="s">
        <v>40</v>
      </c>
      <c r="E81" s="53" t="s">
        <v>296</v>
      </c>
      <c r="F81" s="54">
        <v>0</v>
      </c>
      <c r="G81" s="54">
        <v>0</v>
      </c>
      <c r="H81" s="54">
        <v>0</v>
      </c>
      <c r="I81" s="54">
        <v>0</v>
      </c>
      <c r="J81" s="54">
        <v>0</v>
      </c>
    </row>
    <row r="82" spans="1:10" ht="10.8" hidden="1" customHeight="1" x14ac:dyDescent="0.3">
      <c r="A82" s="39"/>
      <c r="B82" s="123"/>
      <c r="C82" s="523" t="s">
        <v>210</v>
      </c>
      <c r="D82" s="537"/>
      <c r="E82" s="53" t="s">
        <v>192</v>
      </c>
      <c r="F82" s="54">
        <v>0</v>
      </c>
      <c r="G82" s="54">
        <v>0</v>
      </c>
      <c r="H82" s="54">
        <v>0</v>
      </c>
      <c r="I82" s="54">
        <v>0</v>
      </c>
      <c r="J82" s="54">
        <v>0</v>
      </c>
    </row>
    <row r="83" spans="1:10" ht="10.8" hidden="1" customHeight="1" x14ac:dyDescent="0.3">
      <c r="A83" s="39"/>
      <c r="B83" s="123"/>
      <c r="C83" s="523" t="s">
        <v>117</v>
      </c>
      <c r="D83" s="525"/>
      <c r="E83" s="53" t="s">
        <v>193</v>
      </c>
      <c r="F83" s="54">
        <v>0</v>
      </c>
      <c r="G83" s="54">
        <f>SUM(G77:G77)</f>
        <v>0</v>
      </c>
      <c r="H83" s="54">
        <v>0</v>
      </c>
      <c r="I83" s="54">
        <f>SUM(G83:H83)</f>
        <v>0</v>
      </c>
      <c r="J83" s="54">
        <v>0</v>
      </c>
    </row>
    <row r="84" spans="1:10" ht="11.1" customHeight="1" x14ac:dyDescent="0.3">
      <c r="A84" s="39"/>
      <c r="B84" s="521" t="s">
        <v>94</v>
      </c>
      <c r="C84" s="521"/>
      <c r="D84" s="522"/>
      <c r="E84" s="89"/>
      <c r="F84" s="38">
        <f>SUM(F74,F78,F82,F83)</f>
        <v>0</v>
      </c>
      <c r="G84" s="38">
        <f>SUM(G74,G78,G82,G83)</f>
        <v>0</v>
      </c>
      <c r="H84" s="38">
        <f>SUM(H74:H83)</f>
        <v>0</v>
      </c>
      <c r="I84" s="38">
        <v>100000</v>
      </c>
      <c r="J84" s="38">
        <f>SUM(J74:J83)</f>
        <v>70000</v>
      </c>
    </row>
    <row r="85" spans="1:10" ht="12.75" customHeight="1" thickBot="1" x14ac:dyDescent="0.35">
      <c r="A85" s="534" t="s">
        <v>16</v>
      </c>
      <c r="B85" s="535"/>
      <c r="C85" s="535"/>
      <c r="D85" s="536"/>
      <c r="E85" s="30"/>
      <c r="F85" s="209">
        <f>SUM(F84,F71,F34)</f>
        <v>4098203.76</v>
      </c>
      <c r="G85" s="209">
        <f>SUM(G84,G71,G34)</f>
        <v>1749544.37</v>
      </c>
      <c r="H85" s="209">
        <f>SUM(H84,H71,H34)</f>
        <v>2761071.63</v>
      </c>
      <c r="I85" s="209">
        <f>SUM(I84,I71,I34)</f>
        <v>4610616</v>
      </c>
      <c r="J85" s="209">
        <f>SUM(J84,J71,J34)</f>
        <v>4876265</v>
      </c>
    </row>
    <row r="86" spans="1:10" ht="11.1" customHeight="1" thickTop="1" x14ac:dyDescent="0.3">
      <c r="A86" s="81"/>
      <c r="B86" s="81"/>
      <c r="C86" s="81"/>
      <c r="D86" s="81"/>
      <c r="E86" s="88"/>
      <c r="F86" s="57"/>
      <c r="G86" s="57"/>
      <c r="H86" s="57"/>
      <c r="I86" s="57"/>
      <c r="J86" s="57"/>
    </row>
    <row r="87" spans="1:10" s="352" customFormat="1" ht="11.1" customHeight="1" x14ac:dyDescent="0.3">
      <c r="E87" s="355"/>
      <c r="F87" s="354"/>
      <c r="G87" s="354"/>
      <c r="H87" s="354"/>
      <c r="I87" s="354"/>
      <c r="J87" s="354"/>
    </row>
    <row r="88" spans="1:10" s="352" customFormat="1" ht="14.1" customHeight="1" x14ac:dyDescent="0.3">
      <c r="A88" s="31" t="s">
        <v>28</v>
      </c>
      <c r="B88" s="31"/>
      <c r="C88" s="31"/>
      <c r="D88" s="31"/>
      <c r="E88" s="24" t="s">
        <v>30</v>
      </c>
      <c r="F88" s="49"/>
      <c r="G88" s="49"/>
      <c r="H88" s="41" t="s">
        <v>31</v>
      </c>
      <c r="I88" s="49"/>
      <c r="J88" s="49"/>
    </row>
    <row r="89" spans="1:10" s="352" customFormat="1" ht="14.1" customHeight="1" x14ac:dyDescent="0.3">
      <c r="A89" s="31"/>
      <c r="B89" s="31"/>
      <c r="C89" s="31"/>
      <c r="D89" s="31"/>
      <c r="E89" s="421"/>
      <c r="F89" s="49"/>
      <c r="G89" s="49"/>
      <c r="H89" s="49"/>
      <c r="I89" s="49"/>
      <c r="J89" s="49"/>
    </row>
    <row r="90" spans="1:10" s="352" customFormat="1" ht="14.1" customHeight="1" x14ac:dyDescent="0.3">
      <c r="A90" s="31"/>
      <c r="B90" s="386"/>
      <c r="C90" s="386" t="s">
        <v>484</v>
      </c>
      <c r="D90" s="386"/>
      <c r="E90" s="386"/>
      <c r="F90" s="386" t="s">
        <v>32</v>
      </c>
      <c r="G90" s="386"/>
      <c r="H90" s="387"/>
      <c r="I90" s="386" t="s">
        <v>33</v>
      </c>
      <c r="J90" s="387"/>
    </row>
    <row r="91" spans="1:10" s="352" customFormat="1" ht="14.1" customHeight="1" x14ac:dyDescent="0.3">
      <c r="A91" s="31"/>
      <c r="B91" s="31"/>
      <c r="C91" s="228" t="s">
        <v>29</v>
      </c>
      <c r="D91" s="31"/>
      <c r="E91" s="421"/>
      <c r="F91" s="228" t="s">
        <v>281</v>
      </c>
      <c r="G91" s="31"/>
      <c r="H91" s="49"/>
      <c r="I91" s="228" t="s">
        <v>342</v>
      </c>
      <c r="J91" s="49"/>
    </row>
    <row r="92" spans="1:10" s="352" customFormat="1" ht="14.1" customHeight="1" x14ac:dyDescent="0.3"/>
  </sheetData>
  <mergeCells count="55">
    <mergeCell ref="B71:D71"/>
    <mergeCell ref="C60:D60"/>
    <mergeCell ref="C69:D69"/>
    <mergeCell ref="C70:D70"/>
    <mergeCell ref="C52:D52"/>
    <mergeCell ref="C53:D53"/>
    <mergeCell ref="C55:D55"/>
    <mergeCell ref="C58:D58"/>
    <mergeCell ref="C57:D57"/>
    <mergeCell ref="A10:D10"/>
    <mergeCell ref="A11:D11"/>
    <mergeCell ref="C37:D37"/>
    <mergeCell ref="C38:D38"/>
    <mergeCell ref="C50:D50"/>
    <mergeCell ref="C23:D23"/>
    <mergeCell ref="C32:D32"/>
    <mergeCell ref="B36:D36"/>
    <mergeCell ref="B49:D49"/>
    <mergeCell ref="A48:D48"/>
    <mergeCell ref="A46:D47"/>
    <mergeCell ref="A4:J4"/>
    <mergeCell ref="A5:J5"/>
    <mergeCell ref="G7:I7"/>
    <mergeCell ref="J7:J8"/>
    <mergeCell ref="E8:E9"/>
    <mergeCell ref="I8:I9"/>
    <mergeCell ref="A8:D9"/>
    <mergeCell ref="B51:D51"/>
    <mergeCell ref="B12:D12"/>
    <mergeCell ref="C13:D13"/>
    <mergeCell ref="B14:D14"/>
    <mergeCell ref="C15:D15"/>
    <mergeCell ref="B34:D34"/>
    <mergeCell ref="A72:D72"/>
    <mergeCell ref="B73:D73"/>
    <mergeCell ref="B84:D84"/>
    <mergeCell ref="A85:D85"/>
    <mergeCell ref="B56:D56"/>
    <mergeCell ref="C62:D62"/>
    <mergeCell ref="C66:D66"/>
    <mergeCell ref="B59:D59"/>
    <mergeCell ref="C68:D68"/>
    <mergeCell ref="C74:D74"/>
    <mergeCell ref="C78:D78"/>
    <mergeCell ref="C82:D82"/>
    <mergeCell ref="C83:D83"/>
    <mergeCell ref="B61:D61"/>
    <mergeCell ref="B65:D65"/>
    <mergeCell ref="B67:D67"/>
    <mergeCell ref="G45:I45"/>
    <mergeCell ref="J45:J46"/>
    <mergeCell ref="E46:E47"/>
    <mergeCell ref="I46:I47"/>
    <mergeCell ref="G46:G47"/>
    <mergeCell ref="H46:H47"/>
  </mergeCells>
  <pageMargins left="2.14" right="0.39370078740157483" top="0.35433070866141736" bottom="0.15748031496062992" header="0" footer="0"/>
  <pageSetup paperSize="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7"/>
  <dimension ref="A1:M96"/>
  <sheetViews>
    <sheetView topLeftCell="A30" workbookViewId="0">
      <selection activeCell="E37" sqref="E37"/>
    </sheetView>
  </sheetViews>
  <sheetFormatPr defaultColWidth="9.109375" defaultRowHeight="14.1" customHeight="1" x14ac:dyDescent="0.3"/>
  <cols>
    <col min="1" max="1" width="3.33203125" style="40" customWidth="1"/>
    <col min="2" max="2" width="2.5546875" style="40" customWidth="1"/>
    <col min="3" max="3" width="3.5546875" style="40" customWidth="1"/>
    <col min="4" max="4" width="40.5546875" style="40" customWidth="1"/>
    <col min="5" max="5" width="16.5546875" style="40" customWidth="1"/>
    <col min="6" max="6" width="16.44140625" style="40" customWidth="1"/>
    <col min="7" max="7" width="15.44140625" style="40" customWidth="1"/>
    <col min="8" max="8" width="15.109375" style="40" customWidth="1"/>
    <col min="9" max="9" width="16" style="40" customWidth="1"/>
    <col min="10" max="10" width="15.6640625" style="40" customWidth="1"/>
    <col min="11" max="11" width="13.109375" style="40" customWidth="1"/>
    <col min="12" max="16384" width="9.109375" style="40"/>
  </cols>
  <sheetData>
    <row r="1" spans="1:13" s="352" customFormat="1" ht="14.1" customHeight="1" x14ac:dyDescent="0.3">
      <c r="J1" s="360" t="s">
        <v>247</v>
      </c>
    </row>
    <row r="2" spans="1:13" s="352" customFormat="1" ht="14.1" customHeight="1" x14ac:dyDescent="0.3">
      <c r="A2" s="352" t="s">
        <v>0</v>
      </c>
      <c r="J2" s="362" t="s">
        <v>27</v>
      </c>
    </row>
    <row r="3" spans="1:13" s="31" customFormat="1" ht="14.1" customHeight="1" x14ac:dyDescent="0.3">
      <c r="B3" s="31" t="s">
        <v>0</v>
      </c>
      <c r="E3" s="421"/>
      <c r="F3" s="49"/>
      <c r="G3" s="49"/>
      <c r="H3" s="49"/>
      <c r="I3" s="49"/>
      <c r="J3" s="49" t="s">
        <v>27</v>
      </c>
    </row>
    <row r="4" spans="1:13" s="31" customFormat="1" ht="14.1" customHeight="1" x14ac:dyDescent="0.3">
      <c r="A4" s="558" t="s">
        <v>471</v>
      </c>
      <c r="B4" s="558"/>
      <c r="C4" s="558"/>
      <c r="D4" s="558"/>
      <c r="E4" s="558"/>
      <c r="F4" s="558"/>
      <c r="G4" s="558"/>
      <c r="H4" s="558"/>
      <c r="I4" s="558"/>
      <c r="J4" s="558"/>
    </row>
    <row r="5" spans="1:13" ht="14.1" customHeight="1" x14ac:dyDescent="0.3">
      <c r="A5" s="544" t="s">
        <v>472</v>
      </c>
      <c r="B5" s="544"/>
      <c r="C5" s="544"/>
      <c r="D5" s="544"/>
      <c r="E5" s="544"/>
      <c r="F5" s="544"/>
      <c r="G5" s="544"/>
      <c r="H5" s="544"/>
      <c r="I5" s="544"/>
      <c r="J5" s="544"/>
    </row>
    <row r="6" spans="1:13" ht="17.25" customHeight="1" thickBot="1" x14ac:dyDescent="0.35">
      <c r="A6" s="582" t="s">
        <v>47</v>
      </c>
      <c r="B6" s="582"/>
      <c r="C6" s="582"/>
      <c r="D6" s="582"/>
      <c r="G6" t="s">
        <v>56</v>
      </c>
    </row>
    <row r="7" spans="1:13" ht="14.1" customHeight="1" thickBot="1" x14ac:dyDescent="0.35">
      <c r="A7" s="25"/>
      <c r="B7" s="26"/>
      <c r="C7" s="26"/>
      <c r="D7" s="26"/>
      <c r="E7" s="27"/>
      <c r="F7" s="288"/>
      <c r="G7" s="545" t="s">
        <v>20</v>
      </c>
      <c r="H7" s="545"/>
      <c r="I7" s="545"/>
      <c r="J7" s="518" t="s">
        <v>25</v>
      </c>
    </row>
    <row r="8" spans="1:13" ht="14.1" customHeight="1" x14ac:dyDescent="0.3">
      <c r="A8" s="549" t="s">
        <v>1</v>
      </c>
      <c r="B8" s="550"/>
      <c r="C8" s="550"/>
      <c r="D8" s="546"/>
      <c r="E8" s="588" t="s">
        <v>17</v>
      </c>
      <c r="F8" s="289" t="s">
        <v>18</v>
      </c>
      <c r="G8" s="547" t="s">
        <v>19</v>
      </c>
      <c r="H8" s="547" t="s">
        <v>24</v>
      </c>
      <c r="I8" s="547" t="s">
        <v>23</v>
      </c>
      <c r="J8" s="519"/>
    </row>
    <row r="9" spans="1:13" ht="14.1" customHeight="1" thickBot="1" x14ac:dyDescent="0.35">
      <c r="A9" s="591"/>
      <c r="B9" s="592"/>
      <c r="C9" s="592"/>
      <c r="D9" s="593"/>
      <c r="E9" s="589"/>
      <c r="F9" s="301" t="s">
        <v>19</v>
      </c>
      <c r="G9" s="590"/>
      <c r="H9" s="590"/>
      <c r="I9" s="590"/>
      <c r="J9" s="301" t="s">
        <v>26</v>
      </c>
    </row>
    <row r="10" spans="1:13" ht="14.1" customHeight="1" x14ac:dyDescent="0.3">
      <c r="A10" s="594"/>
      <c r="B10" s="595"/>
      <c r="C10" s="595"/>
      <c r="D10" s="596"/>
      <c r="E10" s="299"/>
      <c r="F10" s="299"/>
      <c r="G10" s="299"/>
      <c r="H10" s="299"/>
      <c r="I10" s="299"/>
      <c r="J10" s="299"/>
    </row>
    <row r="11" spans="1:13" ht="14.1" customHeight="1" x14ac:dyDescent="0.3">
      <c r="A11" s="554" t="s">
        <v>66</v>
      </c>
      <c r="B11" s="521"/>
      <c r="C11" s="521"/>
      <c r="D11" s="522"/>
      <c r="E11" s="300"/>
      <c r="F11" s="14"/>
      <c r="G11" s="14"/>
      <c r="H11" s="14"/>
      <c r="I11" s="14"/>
      <c r="J11" s="14"/>
    </row>
    <row r="12" spans="1:13" ht="14.1" customHeight="1" x14ac:dyDescent="0.3">
      <c r="A12" s="32"/>
      <c r="B12" s="524" t="s">
        <v>2</v>
      </c>
      <c r="C12" s="524"/>
      <c r="D12" s="525"/>
      <c r="E12" s="53" t="s">
        <v>167</v>
      </c>
      <c r="F12" s="14"/>
      <c r="G12" s="14"/>
      <c r="H12" s="14"/>
      <c r="I12" s="14"/>
      <c r="J12" s="14"/>
      <c r="M12" s="40" t="s">
        <v>56</v>
      </c>
    </row>
    <row r="13" spans="1:13" ht="14.1" customHeight="1" x14ac:dyDescent="0.3">
      <c r="A13" s="32"/>
      <c r="B13" s="33"/>
      <c r="C13" s="524" t="s">
        <v>3</v>
      </c>
      <c r="D13" s="525"/>
      <c r="E13" s="129" t="s">
        <v>82</v>
      </c>
      <c r="F13" s="22">
        <v>1090476</v>
      </c>
      <c r="G13" s="22">
        <v>656346</v>
      </c>
      <c r="H13" s="22">
        <v>656322</v>
      </c>
      <c r="I13" s="22">
        <f t="shared" ref="I13:I28" si="0">SUM(G13:H13)</f>
        <v>1312668</v>
      </c>
      <c r="J13" s="22">
        <v>1440504</v>
      </c>
    </row>
    <row r="14" spans="1:13" ht="14.1" customHeight="1" x14ac:dyDescent="0.3">
      <c r="A14" s="32"/>
      <c r="B14" s="524" t="s">
        <v>4</v>
      </c>
      <c r="C14" s="524"/>
      <c r="D14" s="525"/>
      <c r="E14" s="53" t="s">
        <v>168</v>
      </c>
      <c r="F14" s="393">
        <f>SUM(F16:F23)</f>
        <v>372005.54</v>
      </c>
      <c r="G14" s="393">
        <f t="shared" ref="G14:J14" si="1">SUM(G16:G23)</f>
        <v>196889</v>
      </c>
      <c r="H14" s="393">
        <f t="shared" si="1"/>
        <v>196889</v>
      </c>
      <c r="I14" s="393">
        <f t="shared" si="0"/>
        <v>393778</v>
      </c>
      <c r="J14" s="393">
        <f t="shared" si="1"/>
        <v>419084</v>
      </c>
    </row>
    <row r="15" spans="1:13" ht="14.1" customHeight="1" x14ac:dyDescent="0.3">
      <c r="A15" s="32"/>
      <c r="B15" s="31"/>
      <c r="C15" s="524" t="s">
        <v>5</v>
      </c>
      <c r="D15" s="525"/>
      <c r="E15" s="129" t="s">
        <v>83</v>
      </c>
      <c r="F15" s="22">
        <v>96000</v>
      </c>
      <c r="G15" s="22">
        <v>48000</v>
      </c>
      <c r="H15" s="22">
        <v>48000</v>
      </c>
      <c r="I15" s="22">
        <f t="shared" si="0"/>
        <v>96000</v>
      </c>
      <c r="J15" s="22">
        <v>96000</v>
      </c>
    </row>
    <row r="16" spans="1:13" ht="14.1" customHeight="1" x14ac:dyDescent="0.3">
      <c r="A16" s="32"/>
      <c r="B16" s="31"/>
      <c r="C16" s="524" t="s">
        <v>137</v>
      </c>
      <c r="D16" s="525"/>
      <c r="E16" s="244" t="s">
        <v>152</v>
      </c>
      <c r="F16" s="22">
        <v>67500</v>
      </c>
      <c r="G16" s="22">
        <v>33750</v>
      </c>
      <c r="H16" s="22">
        <v>33750</v>
      </c>
      <c r="I16" s="22">
        <f t="shared" si="0"/>
        <v>67500</v>
      </c>
      <c r="J16" s="22">
        <v>67500</v>
      </c>
    </row>
    <row r="17" spans="1:10" ht="14.1" customHeight="1" x14ac:dyDescent="0.3">
      <c r="A17" s="32"/>
      <c r="B17" s="31"/>
      <c r="C17" s="524" t="s">
        <v>138</v>
      </c>
      <c r="D17" s="525"/>
      <c r="E17" s="244" t="s">
        <v>153</v>
      </c>
      <c r="F17" s="22">
        <v>67500</v>
      </c>
      <c r="G17" s="22">
        <v>33750</v>
      </c>
      <c r="H17" s="22">
        <v>33750</v>
      </c>
      <c r="I17" s="22">
        <f t="shared" si="0"/>
        <v>67500</v>
      </c>
      <c r="J17" s="22">
        <v>67500</v>
      </c>
    </row>
    <row r="18" spans="1:10" ht="14.1" customHeight="1" x14ac:dyDescent="0.3">
      <c r="A18" s="32"/>
      <c r="B18" s="31"/>
      <c r="C18" s="524" t="s">
        <v>139</v>
      </c>
      <c r="D18" s="525"/>
      <c r="E18" s="244" t="s">
        <v>154</v>
      </c>
      <c r="F18" s="22">
        <v>20000</v>
      </c>
      <c r="G18" s="22">
        <v>20000</v>
      </c>
      <c r="H18" s="22">
        <v>0</v>
      </c>
      <c r="I18" s="22">
        <f t="shared" si="0"/>
        <v>20000</v>
      </c>
      <c r="J18" s="22">
        <v>24000</v>
      </c>
    </row>
    <row r="19" spans="1:10" ht="14.1" customHeight="1" x14ac:dyDescent="0.3">
      <c r="A19" s="32"/>
      <c r="B19" s="31"/>
      <c r="C19" s="524" t="s">
        <v>142</v>
      </c>
      <c r="D19" s="525"/>
      <c r="E19" s="244" t="s">
        <v>157</v>
      </c>
      <c r="F19" s="22">
        <v>0</v>
      </c>
      <c r="G19" s="22">
        <v>0</v>
      </c>
      <c r="H19" s="22">
        <v>0</v>
      </c>
      <c r="I19" s="22">
        <f t="shared" si="0"/>
        <v>0</v>
      </c>
      <c r="J19" s="22">
        <v>0</v>
      </c>
    </row>
    <row r="20" spans="1:10" ht="14.1" customHeight="1" x14ac:dyDescent="0.3">
      <c r="A20" s="32"/>
      <c r="B20" s="31"/>
      <c r="C20" s="524" t="s">
        <v>146</v>
      </c>
      <c r="D20" s="525"/>
      <c r="E20" s="244" t="s">
        <v>159</v>
      </c>
      <c r="F20" s="22">
        <v>0</v>
      </c>
      <c r="G20" s="22">
        <v>0</v>
      </c>
      <c r="H20" s="22">
        <v>0</v>
      </c>
      <c r="I20" s="22">
        <f t="shared" si="0"/>
        <v>0</v>
      </c>
      <c r="J20" s="22">
        <v>0</v>
      </c>
    </row>
    <row r="21" spans="1:10" ht="14.1" customHeight="1" x14ac:dyDescent="0.3">
      <c r="A21" s="32"/>
      <c r="B21" s="31"/>
      <c r="C21" s="524" t="s">
        <v>145</v>
      </c>
      <c r="D21" s="525"/>
      <c r="E21" s="244" t="s">
        <v>161</v>
      </c>
      <c r="F21" s="22">
        <v>99206</v>
      </c>
      <c r="G21" s="22">
        <v>0</v>
      </c>
      <c r="H21" s="22">
        <v>0</v>
      </c>
      <c r="I21" s="22">
        <f t="shared" si="0"/>
        <v>0</v>
      </c>
      <c r="J21" s="22">
        <v>120042</v>
      </c>
    </row>
    <row r="22" spans="1:10" ht="14.1" customHeight="1" x14ac:dyDescent="0.3">
      <c r="A22" s="32"/>
      <c r="B22" s="31"/>
      <c r="C22" s="524" t="s">
        <v>258</v>
      </c>
      <c r="D22" s="525"/>
      <c r="E22" s="244" t="s">
        <v>161</v>
      </c>
      <c r="F22" s="22">
        <v>97799.54</v>
      </c>
      <c r="G22" s="22">
        <v>109389</v>
      </c>
      <c r="H22" s="22">
        <v>109389</v>
      </c>
      <c r="I22" s="22">
        <f t="shared" si="0"/>
        <v>218778</v>
      </c>
      <c r="J22" s="22">
        <v>120042</v>
      </c>
    </row>
    <row r="23" spans="1:10" ht="14.1" customHeight="1" x14ac:dyDescent="0.3">
      <c r="A23" s="32"/>
      <c r="B23" s="31"/>
      <c r="C23" s="524" t="s">
        <v>147</v>
      </c>
      <c r="D23" s="525"/>
      <c r="E23" s="244" t="s">
        <v>162</v>
      </c>
      <c r="F23" s="22">
        <v>20000</v>
      </c>
      <c r="G23" s="22">
        <v>0</v>
      </c>
      <c r="H23" s="22">
        <v>20000</v>
      </c>
      <c r="I23" s="22">
        <f t="shared" si="0"/>
        <v>20000</v>
      </c>
      <c r="J23" s="22">
        <v>20000</v>
      </c>
    </row>
    <row r="24" spans="1:10" ht="14.1" customHeight="1" x14ac:dyDescent="0.3">
      <c r="A24" s="32"/>
      <c r="B24" s="33" t="s">
        <v>64</v>
      </c>
      <c r="C24" s="33"/>
      <c r="D24" s="34"/>
      <c r="E24" s="53" t="s">
        <v>163</v>
      </c>
      <c r="F24" s="393">
        <f>SUM(F25:F28)</f>
        <v>164361.46000000002</v>
      </c>
      <c r="G24" s="393">
        <f t="shared" ref="G24:J24" si="2">SUM(G25:G28)</f>
        <v>91072.8</v>
      </c>
      <c r="H24" s="393">
        <f t="shared" si="2"/>
        <v>91523.199999999997</v>
      </c>
      <c r="I24" s="393">
        <f t="shared" si="0"/>
        <v>182596</v>
      </c>
      <c r="J24" s="393">
        <f t="shared" si="2"/>
        <v>206653</v>
      </c>
    </row>
    <row r="25" spans="1:10" ht="14.1" customHeight="1" x14ac:dyDescent="0.3">
      <c r="A25" s="32"/>
      <c r="B25" s="31"/>
      <c r="C25" s="86" t="s">
        <v>148</v>
      </c>
      <c r="D25" s="84"/>
      <c r="E25" s="53" t="s">
        <v>164</v>
      </c>
      <c r="F25" s="22">
        <v>139674.48000000001</v>
      </c>
      <c r="G25" s="22">
        <v>78761.52</v>
      </c>
      <c r="H25" s="22">
        <v>78760.479999999996</v>
      </c>
      <c r="I25" s="14">
        <f t="shared" si="0"/>
        <v>157522</v>
      </c>
      <c r="J25" s="14">
        <v>172862</v>
      </c>
    </row>
    <row r="26" spans="1:10" ht="14.1" customHeight="1" x14ac:dyDescent="0.3">
      <c r="A26" s="32"/>
      <c r="B26" s="31"/>
      <c r="C26" s="86" t="s">
        <v>149</v>
      </c>
      <c r="D26" s="84"/>
      <c r="E26" s="53" t="s">
        <v>165</v>
      </c>
      <c r="F26" s="22">
        <v>7624.48</v>
      </c>
      <c r="G26" s="22">
        <v>2400</v>
      </c>
      <c r="H26" s="22">
        <v>2400</v>
      </c>
      <c r="I26" s="14">
        <f t="shared" si="0"/>
        <v>4800</v>
      </c>
      <c r="J26" s="14">
        <v>4800</v>
      </c>
    </row>
    <row r="27" spans="1:10" ht="14.1" customHeight="1" x14ac:dyDescent="0.3">
      <c r="A27" s="32"/>
      <c r="B27" s="31"/>
      <c r="C27" s="86" t="s">
        <v>150</v>
      </c>
      <c r="D27" s="84"/>
      <c r="E27" s="53" t="s">
        <v>169</v>
      </c>
      <c r="F27" s="22">
        <v>12262.5</v>
      </c>
      <c r="G27" s="22">
        <v>7511.28</v>
      </c>
      <c r="H27" s="22">
        <v>7962.72</v>
      </c>
      <c r="I27" s="14">
        <f t="shared" si="0"/>
        <v>15474</v>
      </c>
      <c r="J27" s="14">
        <v>24191</v>
      </c>
    </row>
    <row r="28" spans="1:10" ht="14.1" customHeight="1" x14ac:dyDescent="0.3">
      <c r="A28" s="32"/>
      <c r="B28" s="31"/>
      <c r="C28" s="86" t="s">
        <v>151</v>
      </c>
      <c r="D28" s="84"/>
      <c r="E28" s="53" t="s">
        <v>166</v>
      </c>
      <c r="F28" s="22">
        <v>4800</v>
      </c>
      <c r="G28" s="22">
        <v>2400</v>
      </c>
      <c r="H28" s="22">
        <v>2400</v>
      </c>
      <c r="I28" s="14">
        <f t="shared" si="0"/>
        <v>4800</v>
      </c>
      <c r="J28" s="14">
        <v>4800</v>
      </c>
    </row>
    <row r="29" spans="1:10" ht="14.1" customHeight="1" x14ac:dyDescent="0.3">
      <c r="A29" s="32"/>
      <c r="B29" s="127" t="s">
        <v>6</v>
      </c>
      <c r="C29" s="128"/>
      <c r="E29" s="53" t="s">
        <v>170</v>
      </c>
      <c r="F29" s="14"/>
      <c r="G29" s="14"/>
      <c r="H29" s="14"/>
      <c r="I29" s="14"/>
      <c r="J29" s="14"/>
    </row>
    <row r="30" spans="1:10" ht="14.1" customHeight="1" x14ac:dyDescent="0.3">
      <c r="A30" s="32"/>
      <c r="B30" s="33"/>
      <c r="C30" s="126" t="s">
        <v>6</v>
      </c>
      <c r="D30" s="128"/>
      <c r="E30" s="53" t="s">
        <v>166</v>
      </c>
      <c r="F30" s="393">
        <f>SUM(F31,F32)</f>
        <v>20000</v>
      </c>
      <c r="G30" s="392">
        <v>0</v>
      </c>
      <c r="H30" s="392">
        <v>0</v>
      </c>
      <c r="I30" s="392">
        <v>0</v>
      </c>
      <c r="J30" s="392">
        <v>0</v>
      </c>
    </row>
    <row r="31" spans="1:10" ht="14.1" customHeight="1" x14ac:dyDescent="0.3">
      <c r="A31" s="32"/>
      <c r="B31" s="33"/>
      <c r="C31" s="540" t="s">
        <v>267</v>
      </c>
      <c r="D31" s="537"/>
      <c r="E31" s="53"/>
      <c r="F31" s="22">
        <v>20000</v>
      </c>
      <c r="G31" s="19">
        <v>0</v>
      </c>
      <c r="H31" s="14">
        <v>20000</v>
      </c>
      <c r="I31" s="22">
        <f>SUM(G31:H31)</f>
        <v>20000</v>
      </c>
      <c r="J31" s="22">
        <v>20000</v>
      </c>
    </row>
    <row r="32" spans="1:10" ht="14.1" customHeight="1" x14ac:dyDescent="0.3">
      <c r="A32" s="32"/>
      <c r="B32" s="33"/>
      <c r="C32" s="269" t="s">
        <v>348</v>
      </c>
      <c r="D32" s="268"/>
      <c r="E32" s="53"/>
      <c r="F32" s="308"/>
      <c r="G32" s="391"/>
      <c r="H32" s="391"/>
      <c r="I32" s="391"/>
      <c r="J32" s="391"/>
    </row>
    <row r="33" spans="1:10" ht="14.1" customHeight="1" x14ac:dyDescent="0.3">
      <c r="A33" s="32"/>
      <c r="B33" s="521" t="s">
        <v>92</v>
      </c>
      <c r="C33" s="521"/>
      <c r="D33" s="522"/>
      <c r="E33" s="89"/>
      <c r="F33" s="17">
        <f>SUM(F13,F14,F15,F24,F30)</f>
        <v>1742843</v>
      </c>
      <c r="G33" s="17">
        <f t="shared" ref="G33:J33" si="3">SUM(G13,G14,G15,G24,G31)</f>
        <v>992307.8</v>
      </c>
      <c r="H33" s="17">
        <f t="shared" si="3"/>
        <v>1012734.2</v>
      </c>
      <c r="I33" s="17">
        <f>SUM(I13,I14,I15,I24,I31)</f>
        <v>2005042</v>
      </c>
      <c r="J33" s="17">
        <f t="shared" si="3"/>
        <v>2182241</v>
      </c>
    </row>
    <row r="34" spans="1:10" ht="14.1" customHeight="1" x14ac:dyDescent="0.3">
      <c r="A34" s="192"/>
      <c r="B34" s="56"/>
      <c r="C34" s="56"/>
      <c r="D34" s="56"/>
      <c r="E34" s="29"/>
      <c r="F34" s="202"/>
      <c r="G34" s="202"/>
      <c r="H34" s="202"/>
      <c r="I34" s="202"/>
      <c r="J34" s="202"/>
    </row>
    <row r="35" spans="1:10" ht="14.1" customHeight="1" x14ac:dyDescent="0.3">
      <c r="A35" s="33"/>
      <c r="B35" s="177"/>
      <c r="C35" s="177"/>
      <c r="D35" s="177"/>
      <c r="E35" s="179"/>
      <c r="F35" s="59"/>
      <c r="G35" s="59"/>
      <c r="H35" s="59"/>
      <c r="I35" s="59"/>
      <c r="J35" s="59"/>
    </row>
    <row r="36" spans="1:10" ht="14.1" customHeight="1" x14ac:dyDescent="0.3">
      <c r="A36" s="33"/>
      <c r="B36" s="274"/>
      <c r="C36" s="274"/>
      <c r="D36" s="274"/>
      <c r="E36" s="281"/>
      <c r="F36" s="59"/>
      <c r="G36" s="59"/>
      <c r="H36" s="59"/>
      <c r="I36" s="59"/>
    </row>
    <row r="37" spans="1:10" ht="14.1" customHeight="1" x14ac:dyDescent="0.3">
      <c r="A37" s="33"/>
      <c r="B37" s="274"/>
      <c r="C37" s="274"/>
      <c r="D37" s="274"/>
      <c r="E37" s="281"/>
      <c r="F37" s="59"/>
      <c r="G37" s="59"/>
      <c r="H37" s="59"/>
      <c r="I37" s="59"/>
      <c r="J37" s="59"/>
    </row>
    <row r="38" spans="1:10" ht="14.1" customHeight="1" x14ac:dyDescent="0.3">
      <c r="A38" s="33"/>
      <c r="B38" s="177"/>
      <c r="C38" s="177"/>
      <c r="D38" s="177"/>
      <c r="E38" s="179"/>
      <c r="F38" s="59"/>
      <c r="G38" s="59"/>
      <c r="H38" s="59"/>
      <c r="I38" s="59"/>
      <c r="J38" s="59"/>
    </row>
    <row r="39" spans="1:10" ht="14.1" customHeight="1" x14ac:dyDescent="0.3">
      <c r="A39" s="33"/>
      <c r="B39" s="274"/>
      <c r="C39" s="274"/>
      <c r="D39" s="274"/>
      <c r="E39" s="281"/>
      <c r="F39" s="59"/>
      <c r="G39" s="59"/>
      <c r="H39" s="59"/>
      <c r="I39" s="59"/>
      <c r="J39" s="59"/>
    </row>
    <row r="40" spans="1:10" ht="14.1" customHeight="1" x14ac:dyDescent="0.3">
      <c r="A40" s="33"/>
      <c r="B40" s="274"/>
      <c r="C40" s="274"/>
      <c r="D40" s="274"/>
      <c r="E40" s="281"/>
      <c r="F40" s="59"/>
      <c r="G40" s="59"/>
      <c r="H40" s="59"/>
      <c r="I40" s="59"/>
      <c r="J40" s="59"/>
    </row>
    <row r="41" spans="1:10" ht="19.5" customHeight="1" thickBot="1" x14ac:dyDescent="0.35">
      <c r="A41" s="582" t="s">
        <v>47</v>
      </c>
      <c r="B41" s="582"/>
      <c r="C41" s="582"/>
      <c r="D41" s="582"/>
      <c r="E41" s="281"/>
      <c r="F41" s="59"/>
      <c r="G41" s="59"/>
      <c r="H41" s="59"/>
      <c r="I41" s="59"/>
      <c r="J41" s="207" t="s">
        <v>246</v>
      </c>
    </row>
    <row r="42" spans="1:10" ht="14.1" customHeight="1" thickBot="1" x14ac:dyDescent="0.35">
      <c r="A42" s="25"/>
      <c r="B42" s="26"/>
      <c r="C42" s="26"/>
      <c r="D42" s="26"/>
      <c r="E42" s="27"/>
      <c r="F42" s="288"/>
      <c r="G42" s="545" t="s">
        <v>20</v>
      </c>
      <c r="H42" s="545"/>
      <c r="I42" s="545"/>
      <c r="J42" s="518" t="s">
        <v>25</v>
      </c>
    </row>
    <row r="43" spans="1:10" ht="14.1" customHeight="1" x14ac:dyDescent="0.3">
      <c r="A43" s="549" t="s">
        <v>1</v>
      </c>
      <c r="B43" s="550"/>
      <c r="C43" s="550"/>
      <c r="D43" s="546"/>
      <c r="E43" s="588" t="s">
        <v>17</v>
      </c>
      <c r="F43" s="289" t="s">
        <v>18</v>
      </c>
      <c r="G43" s="547" t="s">
        <v>19</v>
      </c>
      <c r="H43" s="547" t="s">
        <v>24</v>
      </c>
      <c r="I43" s="547" t="s">
        <v>23</v>
      </c>
      <c r="J43" s="519"/>
    </row>
    <row r="44" spans="1:10" ht="14.1" customHeight="1" thickBot="1" x14ac:dyDescent="0.35">
      <c r="A44" s="591"/>
      <c r="B44" s="592"/>
      <c r="C44" s="592"/>
      <c r="D44" s="593"/>
      <c r="E44" s="589"/>
      <c r="F44" s="301" t="s">
        <v>19</v>
      </c>
      <c r="G44" s="590"/>
      <c r="H44" s="590"/>
      <c r="I44" s="590"/>
      <c r="J44" s="301" t="s">
        <v>26</v>
      </c>
    </row>
    <row r="45" spans="1:10" ht="14.1" customHeight="1" x14ac:dyDescent="0.3">
      <c r="A45" s="594"/>
      <c r="B45" s="595"/>
      <c r="C45" s="595"/>
      <c r="D45" s="596"/>
      <c r="E45" s="299"/>
      <c r="F45" s="299"/>
      <c r="G45" s="299"/>
      <c r="H45" s="299"/>
      <c r="I45" s="299"/>
      <c r="J45" s="299"/>
    </row>
    <row r="46" spans="1:10" ht="14.1" customHeight="1" x14ac:dyDescent="0.3">
      <c r="A46" s="11" t="s">
        <v>7</v>
      </c>
      <c r="B46" s="13"/>
      <c r="C46" s="20"/>
      <c r="D46" s="45"/>
      <c r="E46" s="89"/>
      <c r="F46" s="14"/>
      <c r="G46" s="14"/>
      <c r="H46" s="14"/>
      <c r="I46" s="14"/>
      <c r="J46" s="14"/>
    </row>
    <row r="47" spans="1:10" ht="14.1" customHeight="1" x14ac:dyDescent="0.3">
      <c r="A47" s="11"/>
      <c r="B47" s="523" t="s">
        <v>8</v>
      </c>
      <c r="C47" s="524"/>
      <c r="D47" s="525"/>
      <c r="E47" s="53" t="s">
        <v>129</v>
      </c>
      <c r="F47" s="22"/>
      <c r="G47" s="22"/>
      <c r="H47" s="22"/>
      <c r="I47" s="22"/>
      <c r="J47" s="22"/>
    </row>
    <row r="48" spans="1:10" ht="14.1" customHeight="1" x14ac:dyDescent="0.3">
      <c r="A48" s="11"/>
      <c r="B48" s="133"/>
      <c r="C48" s="523" t="s">
        <v>8</v>
      </c>
      <c r="D48" s="525"/>
      <c r="E48" s="53" t="s">
        <v>122</v>
      </c>
      <c r="F48" s="22">
        <v>46864.35</v>
      </c>
      <c r="G48" s="22">
        <v>34260</v>
      </c>
      <c r="H48" s="22">
        <v>45740</v>
      </c>
      <c r="I48" s="22">
        <f>SUM(G48:H48)</f>
        <v>80000</v>
      </c>
      <c r="J48" s="22">
        <v>80000</v>
      </c>
    </row>
    <row r="49" spans="1:10" ht="14.1" customHeight="1" x14ac:dyDescent="0.3">
      <c r="A49" s="11"/>
      <c r="B49" s="523" t="s">
        <v>9</v>
      </c>
      <c r="C49" s="524"/>
      <c r="D49" s="525"/>
      <c r="E49" s="53" t="s">
        <v>130</v>
      </c>
      <c r="F49" s="22"/>
      <c r="G49" s="22"/>
      <c r="H49" s="22"/>
      <c r="I49" s="22"/>
      <c r="J49" s="22"/>
    </row>
    <row r="50" spans="1:10" ht="14.1" customHeight="1" x14ac:dyDescent="0.3">
      <c r="A50" s="11"/>
      <c r="B50" s="133"/>
      <c r="C50" s="523" t="s">
        <v>52</v>
      </c>
      <c r="D50" s="525"/>
      <c r="E50" s="53" t="s">
        <v>123</v>
      </c>
      <c r="F50" s="22">
        <v>97495</v>
      </c>
      <c r="G50" s="22">
        <v>79875</v>
      </c>
      <c r="H50" s="22">
        <v>125</v>
      </c>
      <c r="I50" s="22">
        <f>SUM(G50:H50)</f>
        <v>80000</v>
      </c>
      <c r="J50" s="22">
        <v>80000</v>
      </c>
    </row>
    <row r="51" spans="1:10" ht="14.1" customHeight="1" x14ac:dyDescent="0.3">
      <c r="A51" s="11"/>
      <c r="B51" s="523" t="s">
        <v>10</v>
      </c>
      <c r="C51" s="524"/>
      <c r="D51" s="525"/>
      <c r="E51" s="53" t="s">
        <v>131</v>
      </c>
      <c r="F51" s="393">
        <f>SUM(F52,F53)</f>
        <v>22739.15</v>
      </c>
      <c r="G51" s="393">
        <f>SUM(G52,G53)</f>
        <v>7318.5</v>
      </c>
      <c r="H51" s="393">
        <f>SUM(H52,H53)</f>
        <v>82681.5</v>
      </c>
      <c r="I51" s="393">
        <f>SUM(G51:H51)</f>
        <v>90000</v>
      </c>
      <c r="J51" s="393"/>
    </row>
    <row r="52" spans="1:10" ht="14.1" customHeight="1" x14ac:dyDescent="0.3">
      <c r="A52" s="11"/>
      <c r="B52" s="133"/>
      <c r="C52" s="523" t="s">
        <v>35</v>
      </c>
      <c r="D52" s="525"/>
      <c r="E52" s="53" t="s">
        <v>124</v>
      </c>
      <c r="F52" s="22">
        <v>22739.15</v>
      </c>
      <c r="G52" s="22">
        <v>7318.5</v>
      </c>
      <c r="H52" s="22">
        <v>52681.5</v>
      </c>
      <c r="I52" s="22">
        <f>SUM(G52:H52)</f>
        <v>60000</v>
      </c>
      <c r="J52" s="22">
        <v>60000</v>
      </c>
    </row>
    <row r="53" spans="1:10" ht="14.1" customHeight="1" x14ac:dyDescent="0.3">
      <c r="A53" s="11"/>
      <c r="B53" s="124"/>
      <c r="C53" s="540" t="s">
        <v>201</v>
      </c>
      <c r="D53" s="525"/>
      <c r="E53" s="53" t="s">
        <v>125</v>
      </c>
      <c r="F53" s="22">
        <v>0</v>
      </c>
      <c r="G53" s="22">
        <v>0</v>
      </c>
      <c r="H53" s="22">
        <v>30000</v>
      </c>
      <c r="I53" s="22">
        <f>SUM(G53:H53)</f>
        <v>30000</v>
      </c>
      <c r="J53" s="247">
        <v>30000</v>
      </c>
    </row>
    <row r="54" spans="1:10" ht="14.1" customHeight="1" x14ac:dyDescent="0.3">
      <c r="A54" s="11"/>
      <c r="B54" s="523" t="s">
        <v>77</v>
      </c>
      <c r="C54" s="524"/>
      <c r="D54" s="525"/>
      <c r="E54" s="53" t="s">
        <v>133</v>
      </c>
      <c r="F54" s="393">
        <f>SUM(F55,F56)</f>
        <v>64477.86</v>
      </c>
      <c r="G54" s="393">
        <f>SUM(G55,G56)</f>
        <v>16130</v>
      </c>
      <c r="H54" s="393">
        <f>SUM(H55,H56)</f>
        <v>30470</v>
      </c>
      <c r="I54" s="393">
        <f t="shared" ref="I54:I60" si="4">SUM(G54:H54)</f>
        <v>46600</v>
      </c>
      <c r="J54" s="393"/>
    </row>
    <row r="55" spans="1:10" ht="14.1" customHeight="1" x14ac:dyDescent="0.3">
      <c r="A55" s="11"/>
      <c r="B55" s="133"/>
      <c r="C55" s="523" t="s">
        <v>104</v>
      </c>
      <c r="D55" s="525"/>
      <c r="E55" s="53" t="s">
        <v>127</v>
      </c>
      <c r="F55" s="22">
        <v>38269.86</v>
      </c>
      <c r="G55" s="22">
        <v>8066</v>
      </c>
      <c r="H55" s="22">
        <v>13534</v>
      </c>
      <c r="I55" s="22">
        <f>SUM(G55:H55)</f>
        <v>21600</v>
      </c>
      <c r="J55" s="22">
        <v>21600</v>
      </c>
    </row>
    <row r="56" spans="1:10" ht="14.1" customHeight="1" x14ac:dyDescent="0.3">
      <c r="A56" s="11"/>
      <c r="B56" s="133"/>
      <c r="C56" s="523" t="s">
        <v>120</v>
      </c>
      <c r="D56" s="525"/>
      <c r="E56" s="53" t="s">
        <v>128</v>
      </c>
      <c r="F56" s="22">
        <v>26208</v>
      </c>
      <c r="G56" s="22">
        <v>8064</v>
      </c>
      <c r="H56" s="22">
        <v>16936</v>
      </c>
      <c r="I56" s="22">
        <f>SUM(G56:H56)</f>
        <v>25000</v>
      </c>
      <c r="J56" s="22">
        <v>25000</v>
      </c>
    </row>
    <row r="57" spans="1:10" ht="14.1" customHeight="1" x14ac:dyDescent="0.3">
      <c r="A57" s="11"/>
      <c r="B57" s="523" t="s">
        <v>13</v>
      </c>
      <c r="C57" s="523"/>
      <c r="D57" s="537"/>
      <c r="E57" s="53" t="s">
        <v>175</v>
      </c>
      <c r="F57" s="392">
        <f>SUM(F58:F59)</f>
        <v>7020</v>
      </c>
      <c r="G57" s="392">
        <f t="shared" ref="G57" si="5">SUM(G58:G59)</f>
        <v>0</v>
      </c>
      <c r="H57" s="393">
        <f>SUM(H58,H59)</f>
        <v>29000</v>
      </c>
      <c r="I57" s="393">
        <f t="shared" si="4"/>
        <v>29000</v>
      </c>
      <c r="J57" s="393"/>
    </row>
    <row r="58" spans="1:10" ht="14.1" customHeight="1" x14ac:dyDescent="0.3">
      <c r="A58" s="11"/>
      <c r="B58" s="124"/>
      <c r="C58" s="540" t="s">
        <v>108</v>
      </c>
      <c r="D58" s="525"/>
      <c r="E58" s="53" t="s">
        <v>176</v>
      </c>
      <c r="F58" s="22">
        <v>7020</v>
      </c>
      <c r="G58" s="22">
        <v>0</v>
      </c>
      <c r="H58" s="22">
        <v>19000</v>
      </c>
      <c r="I58" s="22">
        <f>SUM(G58:H58)</f>
        <v>19000</v>
      </c>
      <c r="J58" s="22">
        <v>19000</v>
      </c>
    </row>
    <row r="59" spans="1:10" ht="14.1" customHeight="1" x14ac:dyDescent="0.3">
      <c r="A59" s="11"/>
      <c r="B59" s="124"/>
      <c r="C59" s="134" t="s">
        <v>109</v>
      </c>
      <c r="D59" s="131"/>
      <c r="E59" s="53" t="s">
        <v>177</v>
      </c>
      <c r="F59" s="22">
        <v>0</v>
      </c>
      <c r="G59" s="22">
        <v>0</v>
      </c>
      <c r="H59" s="22">
        <v>10000</v>
      </c>
      <c r="I59" s="22">
        <f>SUM(G59:H59)</f>
        <v>10000</v>
      </c>
      <c r="J59" s="22">
        <v>10000</v>
      </c>
    </row>
    <row r="60" spans="1:10" ht="14.1" customHeight="1" x14ac:dyDescent="0.3">
      <c r="A60" s="11"/>
      <c r="B60" s="523" t="s">
        <v>79</v>
      </c>
      <c r="C60" s="523"/>
      <c r="D60" s="537"/>
      <c r="E60" s="53" t="s">
        <v>181</v>
      </c>
      <c r="F60" s="22">
        <v>0</v>
      </c>
      <c r="G60" s="22">
        <f t="shared" ref="G60:H60" si="6">SUM(G61:G62)</f>
        <v>0</v>
      </c>
      <c r="H60" s="22">
        <f t="shared" si="6"/>
        <v>100000</v>
      </c>
      <c r="I60" s="22">
        <f t="shared" si="4"/>
        <v>100000</v>
      </c>
      <c r="J60" s="22">
        <v>0</v>
      </c>
    </row>
    <row r="61" spans="1:10" ht="14.1" customHeight="1" x14ac:dyDescent="0.3">
      <c r="A61" s="11"/>
      <c r="B61" s="133"/>
      <c r="C61" s="523" t="s">
        <v>207</v>
      </c>
      <c r="D61" s="537"/>
      <c r="E61" s="53" t="s">
        <v>208</v>
      </c>
      <c r="F61" s="22">
        <v>0</v>
      </c>
      <c r="G61" s="22">
        <v>0</v>
      </c>
      <c r="H61" s="22">
        <v>0</v>
      </c>
      <c r="I61" s="22">
        <v>0</v>
      </c>
      <c r="J61" s="22"/>
    </row>
    <row r="62" spans="1:10" ht="14.1" customHeight="1" x14ac:dyDescent="0.3">
      <c r="A62" s="11"/>
      <c r="B62" s="133"/>
      <c r="C62" s="523" t="s">
        <v>79</v>
      </c>
      <c r="D62" s="525"/>
      <c r="E62" s="53" t="s">
        <v>188</v>
      </c>
      <c r="F62" s="22">
        <v>14800</v>
      </c>
      <c r="G62" s="22">
        <v>0</v>
      </c>
      <c r="H62" s="22">
        <v>100000</v>
      </c>
      <c r="I62" s="22">
        <f>SUM(G62:H62)</f>
        <v>100000</v>
      </c>
      <c r="J62" s="22">
        <v>100000</v>
      </c>
    </row>
    <row r="63" spans="1:10" ht="14.1" customHeight="1" x14ac:dyDescent="0.3">
      <c r="A63" s="11"/>
      <c r="B63" s="133"/>
      <c r="C63" s="523" t="s">
        <v>364</v>
      </c>
      <c r="D63" s="537"/>
      <c r="E63" s="53"/>
      <c r="F63" s="308">
        <v>0</v>
      </c>
      <c r="G63" s="308">
        <v>0</v>
      </c>
      <c r="H63" s="308">
        <v>0</v>
      </c>
      <c r="I63" s="308">
        <v>0</v>
      </c>
      <c r="J63" s="308"/>
    </row>
    <row r="64" spans="1:10" ht="14.1" customHeight="1" x14ac:dyDescent="0.3">
      <c r="A64" s="39"/>
      <c r="B64" s="521" t="s">
        <v>93</v>
      </c>
      <c r="C64" s="521"/>
      <c r="D64" s="522"/>
      <c r="E64" s="89"/>
      <c r="F64" s="17">
        <f>SUM(F48,F50,F51,F54,F57,F60,F62)</f>
        <v>253396.36</v>
      </c>
      <c r="G64" s="17">
        <f t="shared" ref="G64" si="7">SUM(G48,G50,G51,G54,G57,G60)</f>
        <v>137583.5</v>
      </c>
      <c r="H64" s="17">
        <f>SUM(H48,H50,H51,H54,H57,H60)</f>
        <v>288016.5</v>
      </c>
      <c r="I64" s="17">
        <f>SUM(I48,I50,I51,I54,I57,I60)</f>
        <v>425600</v>
      </c>
      <c r="J64" s="17">
        <f>SUM(J48:J63)</f>
        <v>425600</v>
      </c>
    </row>
    <row r="65" spans="1:10" ht="14.1" customHeight="1" x14ac:dyDescent="0.3">
      <c r="A65" s="554" t="s">
        <v>15</v>
      </c>
      <c r="B65" s="521"/>
      <c r="C65" s="521"/>
      <c r="D65" s="522"/>
      <c r="E65" s="89"/>
      <c r="F65" s="17"/>
      <c r="G65" s="17"/>
      <c r="H65" s="17"/>
      <c r="I65" s="17"/>
      <c r="J65" s="17"/>
    </row>
    <row r="66" spans="1:10" ht="14.1" customHeight="1" x14ac:dyDescent="0.3">
      <c r="A66" s="39"/>
      <c r="B66" s="524" t="s">
        <v>90</v>
      </c>
      <c r="C66" s="524"/>
      <c r="D66" s="525"/>
      <c r="E66" s="53" t="s">
        <v>189</v>
      </c>
      <c r="F66" s="54"/>
      <c r="G66" s="54"/>
      <c r="H66" s="54"/>
      <c r="I66" s="54"/>
      <c r="J66" s="54"/>
    </row>
    <row r="67" spans="1:10" ht="14.1" customHeight="1" x14ac:dyDescent="0.3">
      <c r="A67" s="39"/>
      <c r="B67" s="130"/>
      <c r="C67" s="538" t="s">
        <v>116</v>
      </c>
      <c r="D67" s="539"/>
      <c r="E67" s="53" t="s">
        <v>191</v>
      </c>
      <c r="F67" s="54">
        <v>0</v>
      </c>
      <c r="G67" s="54">
        <v>0</v>
      </c>
      <c r="H67" s="54">
        <v>0</v>
      </c>
      <c r="I67" s="54">
        <f>SUM(G67:H67)</f>
        <v>0</v>
      </c>
      <c r="J67" s="54">
        <v>0</v>
      </c>
    </row>
    <row r="68" spans="1:10" ht="14.1" customHeight="1" x14ac:dyDescent="0.3">
      <c r="A68" s="39"/>
      <c r="B68" s="413"/>
      <c r="C68" s="417" t="s">
        <v>467</v>
      </c>
      <c r="D68" s="418"/>
      <c r="E68" s="53"/>
      <c r="F68" s="54">
        <v>63200</v>
      </c>
      <c r="G68" s="54">
        <v>0</v>
      </c>
      <c r="H68" s="54">
        <v>0</v>
      </c>
      <c r="I68" s="54">
        <v>0</v>
      </c>
      <c r="J68" s="54">
        <v>0</v>
      </c>
    </row>
    <row r="69" spans="1:10" ht="14.1" customHeight="1" x14ac:dyDescent="0.3">
      <c r="A69" s="39"/>
      <c r="B69" s="130"/>
      <c r="C69" s="540" t="s">
        <v>211</v>
      </c>
      <c r="D69" s="525"/>
      <c r="E69" s="53" t="s">
        <v>212</v>
      </c>
      <c r="F69" s="222">
        <v>5500</v>
      </c>
      <c r="G69" s="222">
        <v>0</v>
      </c>
      <c r="H69" s="222">
        <v>0</v>
      </c>
      <c r="I69" s="222">
        <f>SUM(G69:H69)</f>
        <v>0</v>
      </c>
      <c r="J69" s="222">
        <v>0</v>
      </c>
    </row>
    <row r="70" spans="1:10" ht="14.1" customHeight="1" x14ac:dyDescent="0.3">
      <c r="A70" s="39"/>
      <c r="B70" s="521" t="s">
        <v>94</v>
      </c>
      <c r="C70" s="521"/>
      <c r="D70" s="522"/>
      <c r="E70" s="89"/>
      <c r="F70" s="38">
        <f>SUM(F67:F69)</f>
        <v>68700</v>
      </c>
      <c r="G70" s="38">
        <f>SUM(G67:G69)</f>
        <v>0</v>
      </c>
      <c r="H70" s="38">
        <f>SUM(H67:H69)</f>
        <v>0</v>
      </c>
      <c r="I70" s="38">
        <f>SUM(G70:H70)</f>
        <v>0</v>
      </c>
      <c r="J70" s="38">
        <f>SUM(J67:J69)</f>
        <v>0</v>
      </c>
    </row>
    <row r="71" spans="1:10" ht="14.1" customHeight="1" thickBot="1" x14ac:dyDescent="0.35">
      <c r="A71" s="534" t="s">
        <v>16</v>
      </c>
      <c r="B71" s="535"/>
      <c r="C71" s="535"/>
      <c r="D71" s="536"/>
      <c r="E71" s="30"/>
      <c r="F71" s="157">
        <f>SUM(F70,F64,F33)</f>
        <v>2064939.3599999999</v>
      </c>
      <c r="G71" s="157">
        <f>SUM(G70,G64,G33)</f>
        <v>1129891.3</v>
      </c>
      <c r="H71" s="157">
        <f>SUM(H70,H64,H33)</f>
        <v>1300750.7</v>
      </c>
      <c r="I71" s="157">
        <f>SUM(I70,I64,I33)</f>
        <v>2430642</v>
      </c>
      <c r="J71" s="157">
        <f>SUM(J70,J64,J33)</f>
        <v>2607841</v>
      </c>
    </row>
    <row r="72" spans="1:10" ht="14.1" customHeight="1" thickTop="1" x14ac:dyDescent="0.3">
      <c r="A72" s="13"/>
      <c r="B72" s="13"/>
      <c r="C72" s="20"/>
      <c r="D72" s="20"/>
      <c r="E72" s="88"/>
      <c r="F72" s="59"/>
      <c r="G72" s="59"/>
      <c r="H72" s="59"/>
      <c r="I72" s="59"/>
      <c r="J72" s="59"/>
    </row>
    <row r="73" spans="1:10" s="352" customFormat="1" ht="14.1" customHeight="1" x14ac:dyDescent="0.3">
      <c r="A73" s="352" t="s">
        <v>28</v>
      </c>
      <c r="E73" s="353" t="s">
        <v>30</v>
      </c>
      <c r="F73" s="354"/>
      <c r="G73" s="354"/>
      <c r="H73" s="354" t="s">
        <v>31</v>
      </c>
      <c r="I73" s="354"/>
      <c r="J73" s="354"/>
    </row>
    <row r="74" spans="1:10" s="352" customFormat="1" ht="14.1" customHeight="1" x14ac:dyDescent="0.3">
      <c r="A74" s="31" t="s">
        <v>28</v>
      </c>
      <c r="B74" s="31"/>
      <c r="C74" s="31"/>
      <c r="D74" s="31"/>
      <c r="E74" s="24" t="s">
        <v>30</v>
      </c>
      <c r="F74" s="49"/>
      <c r="G74" s="49"/>
      <c r="H74" s="41" t="s">
        <v>31</v>
      </c>
      <c r="I74" s="49"/>
      <c r="J74" s="49"/>
    </row>
    <row r="75" spans="1:10" s="352" customFormat="1" ht="14.1" customHeight="1" x14ac:dyDescent="0.3">
      <c r="A75" s="31"/>
      <c r="B75" s="31"/>
      <c r="C75" s="31"/>
      <c r="D75" s="31"/>
      <c r="E75" s="421"/>
      <c r="F75" s="49"/>
      <c r="G75" s="49"/>
      <c r="H75" s="49"/>
      <c r="I75" s="49"/>
      <c r="J75" s="49"/>
    </row>
    <row r="76" spans="1:10" s="352" customFormat="1" ht="14.1" customHeight="1" x14ac:dyDescent="0.3">
      <c r="A76" s="31"/>
      <c r="B76" s="386"/>
      <c r="C76" s="386" t="s">
        <v>485</v>
      </c>
      <c r="D76" s="386"/>
      <c r="E76" s="386"/>
      <c r="F76" s="386" t="s">
        <v>32</v>
      </c>
      <c r="G76" s="386"/>
      <c r="H76" s="387"/>
      <c r="I76" s="386" t="s">
        <v>33</v>
      </c>
      <c r="J76" s="387"/>
    </row>
    <row r="77" spans="1:10" s="352" customFormat="1" ht="14.1" customHeight="1" x14ac:dyDescent="0.3">
      <c r="A77" s="31"/>
      <c r="B77" s="31"/>
      <c r="C77" s="228" t="s">
        <v>29</v>
      </c>
      <c r="D77" s="31"/>
      <c r="E77" s="421"/>
      <c r="F77" s="228" t="s">
        <v>281</v>
      </c>
      <c r="G77" s="31"/>
      <c r="H77" s="49"/>
      <c r="I77" s="228" t="s">
        <v>342</v>
      </c>
      <c r="J77" s="49"/>
    </row>
    <row r="80" spans="1:10" s="227" customFormat="1" ht="14.1" customHeight="1" x14ac:dyDescent="0.3"/>
    <row r="81" spans="3:8" s="227" customFormat="1" ht="14.1" customHeight="1" x14ac:dyDescent="0.3"/>
    <row r="82" spans="3:8" s="227" customFormat="1" ht="14.1" customHeight="1" x14ac:dyDescent="0.3"/>
    <row r="83" spans="3:8" s="227" customFormat="1" ht="14.1" customHeight="1" x14ac:dyDescent="0.3"/>
    <row r="84" spans="3:8" s="227" customFormat="1" ht="14.1" customHeight="1" x14ac:dyDescent="0.3"/>
    <row r="85" spans="3:8" s="227" customFormat="1" ht="14.1" customHeight="1" x14ac:dyDescent="0.3"/>
    <row r="86" spans="3:8" s="227" customFormat="1" ht="14.1" customHeight="1" x14ac:dyDescent="0.3"/>
    <row r="87" spans="3:8" s="227" customFormat="1" ht="14.1" customHeight="1" x14ac:dyDescent="0.3"/>
    <row r="88" spans="3:8" s="227" customFormat="1" ht="14.1" customHeight="1" x14ac:dyDescent="0.3"/>
    <row r="89" spans="3:8" s="227" customFormat="1" ht="14.1" customHeight="1" x14ac:dyDescent="0.3"/>
    <row r="90" spans="3:8" s="227" customFormat="1" ht="14.1" customHeight="1" x14ac:dyDescent="0.3"/>
    <row r="91" spans="3:8" ht="14.1" customHeight="1" x14ac:dyDescent="0.3">
      <c r="C91" s="227"/>
      <c r="D91" s="227"/>
      <c r="E91" s="227"/>
      <c r="F91" s="227"/>
      <c r="G91" s="227"/>
      <c r="H91" s="227"/>
    </row>
    <row r="92" spans="3:8" ht="14.1" customHeight="1" x14ac:dyDescent="0.3">
      <c r="C92" s="227"/>
      <c r="D92" s="227"/>
      <c r="E92" s="227"/>
      <c r="F92" s="227"/>
      <c r="G92" s="227"/>
      <c r="H92" s="227"/>
    </row>
    <row r="93" spans="3:8" ht="14.1" customHeight="1" x14ac:dyDescent="0.3">
      <c r="C93" s="227"/>
      <c r="D93" s="227"/>
      <c r="E93" s="227"/>
      <c r="F93" s="227"/>
      <c r="G93" s="227"/>
      <c r="H93" s="227"/>
    </row>
    <row r="94" spans="3:8" ht="14.1" customHeight="1" x14ac:dyDescent="0.3">
      <c r="C94" s="227"/>
      <c r="D94" s="227"/>
      <c r="E94" s="227"/>
      <c r="F94" s="227"/>
      <c r="G94" s="227"/>
      <c r="H94" s="227"/>
    </row>
    <row r="95" spans="3:8" ht="14.1" customHeight="1" x14ac:dyDescent="0.3">
      <c r="C95" s="227"/>
      <c r="D95" s="227"/>
      <c r="E95" s="227"/>
      <c r="F95" s="227"/>
      <c r="G95" s="227"/>
      <c r="H95" s="227"/>
    </row>
    <row r="96" spans="3:8" ht="14.1" customHeight="1" x14ac:dyDescent="0.3">
      <c r="C96" s="227"/>
      <c r="D96" s="227"/>
      <c r="E96" s="227"/>
      <c r="F96" s="227"/>
      <c r="G96" s="227"/>
      <c r="H96" s="227"/>
    </row>
  </sheetData>
  <mergeCells count="58">
    <mergeCell ref="C15:D15"/>
    <mergeCell ref="A10:D10"/>
    <mergeCell ref="A11:D11"/>
    <mergeCell ref="C21:D21"/>
    <mergeCell ref="C22:D22"/>
    <mergeCell ref="B12:D12"/>
    <mergeCell ref="C13:D13"/>
    <mergeCell ref="B14:D14"/>
    <mergeCell ref="C23:D23"/>
    <mergeCell ref="C31:D31"/>
    <mergeCell ref="C16:D16"/>
    <mergeCell ref="C17:D17"/>
    <mergeCell ref="C18:D18"/>
    <mergeCell ref="C19:D19"/>
    <mergeCell ref="C20:D20"/>
    <mergeCell ref="A4:J4"/>
    <mergeCell ref="A6:D6"/>
    <mergeCell ref="G7:I7"/>
    <mergeCell ref="J7:J8"/>
    <mergeCell ref="E8:E9"/>
    <mergeCell ref="I8:I9"/>
    <mergeCell ref="H8:H9"/>
    <mergeCell ref="A8:D9"/>
    <mergeCell ref="G8:G9"/>
    <mergeCell ref="A5:J5"/>
    <mergeCell ref="B54:D54"/>
    <mergeCell ref="B57:D57"/>
    <mergeCell ref="B60:D60"/>
    <mergeCell ref="B64:D64"/>
    <mergeCell ref="A65:D65"/>
    <mergeCell ref="B66:D66"/>
    <mergeCell ref="C62:D62"/>
    <mergeCell ref="C63:D63"/>
    <mergeCell ref="C67:D67"/>
    <mergeCell ref="C69:D69"/>
    <mergeCell ref="B70:D70"/>
    <mergeCell ref="A71:D71"/>
    <mergeCell ref="C61:D61"/>
    <mergeCell ref="J42:J43"/>
    <mergeCell ref="E43:E44"/>
    <mergeCell ref="I43:I44"/>
    <mergeCell ref="A45:D45"/>
    <mergeCell ref="C52:D52"/>
    <mergeCell ref="C53:D53"/>
    <mergeCell ref="C55:D55"/>
    <mergeCell ref="C56:D56"/>
    <mergeCell ref="C58:D58"/>
    <mergeCell ref="B47:D47"/>
    <mergeCell ref="B49:D49"/>
    <mergeCell ref="B51:D51"/>
    <mergeCell ref="C48:D48"/>
    <mergeCell ref="C50:D50"/>
    <mergeCell ref="B33:D33"/>
    <mergeCell ref="G42:I42"/>
    <mergeCell ref="A43:D44"/>
    <mergeCell ref="G43:G44"/>
    <mergeCell ref="H43:H44"/>
    <mergeCell ref="A41:D41"/>
  </mergeCells>
  <pageMargins left="2.1653543307086616" right="0.39370078740157483" top="0.47244094488188981" bottom="0.23622047244094491" header="0.11811023622047245" footer="0"/>
  <pageSetup paperSize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Mayor's Office (2)</vt:lpstr>
      <vt:lpstr>SB Legislative (2)</vt:lpstr>
      <vt:lpstr>SB Secretariat (2)</vt:lpstr>
      <vt:lpstr>MPDC (2)</vt:lpstr>
      <vt:lpstr>LCR (2)</vt:lpstr>
      <vt:lpstr>MBO (2)</vt:lpstr>
      <vt:lpstr>Accounting Office (2)</vt:lpstr>
      <vt:lpstr>Treasurer's Office (2)</vt:lpstr>
      <vt:lpstr>Assessor's Office (2)</vt:lpstr>
      <vt:lpstr>Engineering Office (2)</vt:lpstr>
      <vt:lpstr>Economic (2)</vt:lpstr>
      <vt:lpstr>Agriculture (2)</vt:lpstr>
      <vt:lpstr>Health  (2)</vt:lpstr>
      <vt:lpstr>MSWD (2)</vt:lpstr>
      <vt:lpstr>DILG (2)</vt:lpstr>
      <vt:lpstr>PNP</vt:lpstr>
      <vt:lpstr>MCTC (2)</vt:lpstr>
      <vt:lpstr>COA (2)</vt:lpstr>
      <vt:lpstr>BOF</vt:lpstr>
      <vt:lpstr>National Office (2)</vt:lpstr>
      <vt:lpstr>SPA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Admin</cp:lastModifiedBy>
  <cp:lastPrinted>2018-11-27T06:44:41Z</cp:lastPrinted>
  <dcterms:created xsi:type="dcterms:W3CDTF">2016-07-14T06:06:02Z</dcterms:created>
  <dcterms:modified xsi:type="dcterms:W3CDTF">2019-09-04T06:11:13Z</dcterms:modified>
</cp:coreProperties>
</file>