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6ADF4646-E8F9-4016-9835-B5FA297B6F21}" xr6:coauthVersionLast="45" xr6:coauthVersionMax="45" xr10:uidLastSave="{00000000-0000-0000-0000-000000000000}"/>
  <bookViews>
    <workbookView xWindow="-108" yWindow="-108" windowWidth="23256" windowHeight="12576" tabRatio="836" firstSheet="9" activeTab="20" xr2:uid="{00000000-000D-0000-FFFF-FFFF00000000}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MSWD (2)" sheetId="33" r:id="rId14"/>
    <sheet name="DILG (2)" sheetId="37" r:id="rId15"/>
    <sheet name="PNP" sheetId="41" r:id="rId16"/>
    <sheet name="MCTC (2)" sheetId="38" r:id="rId17"/>
    <sheet name="COA (2)" sheetId="39" r:id="rId18"/>
    <sheet name="BOF" sheetId="42" r:id="rId19"/>
    <sheet name="National Office (2)" sheetId="40" r:id="rId20"/>
    <sheet name="SPA" sheetId="43" r:id="rId21"/>
    <sheet name="Sheet1 (2)" sheetId="45" r:id="rId22"/>
  </sheets>
  <externalReferences>
    <externalReference r:id="rId23"/>
    <externalReference r:id="rId24"/>
  </externalReferences>
  <calcPr calcId="181029"/>
</workbook>
</file>

<file path=xl/calcChain.xml><?xml version="1.0" encoding="utf-8"?>
<calcChain xmlns="http://schemas.openxmlformats.org/spreadsheetml/2006/main">
  <c r="I20" i="31" l="1"/>
  <c r="I57" i="32" l="1"/>
  <c r="J95" i="33" l="1"/>
  <c r="J62" i="33"/>
  <c r="F34" i="37"/>
  <c r="H20" i="41"/>
  <c r="I19" i="41"/>
  <c r="I20" i="41"/>
  <c r="G20" i="41"/>
  <c r="F20" i="41"/>
  <c r="H33" i="37" l="1"/>
  <c r="I32" i="37"/>
  <c r="G33" i="37"/>
  <c r="F33" i="37"/>
  <c r="J119" i="33"/>
  <c r="I148" i="20" l="1"/>
  <c r="I121" i="20"/>
  <c r="I122" i="20"/>
  <c r="I123" i="20"/>
  <c r="I124" i="20"/>
  <c r="H124" i="20"/>
  <c r="I75" i="32"/>
  <c r="I74" i="32"/>
  <c r="I73" i="32"/>
  <c r="I72" i="32"/>
  <c r="I108" i="32"/>
  <c r="J28" i="41" l="1"/>
  <c r="J26" i="41"/>
  <c r="J20" i="41"/>
  <c r="J33" i="37"/>
  <c r="H119" i="33"/>
  <c r="F119" i="33"/>
  <c r="I45" i="33"/>
  <c r="J113" i="32" l="1"/>
  <c r="F113" i="32" l="1"/>
  <c r="H113" i="32"/>
  <c r="J70" i="31"/>
  <c r="J74" i="28"/>
  <c r="H74" i="28"/>
  <c r="I71" i="28"/>
  <c r="G74" i="28"/>
  <c r="F74" i="28"/>
  <c r="I73" i="28"/>
  <c r="J84" i="27"/>
  <c r="J49" i="27"/>
  <c r="J71" i="27" s="1"/>
  <c r="J51" i="27"/>
  <c r="J61" i="27"/>
  <c r="J67" i="27"/>
  <c r="J65" i="27"/>
  <c r="F20" i="45"/>
  <c r="H67" i="26"/>
  <c r="G67" i="26"/>
  <c r="J67" i="26"/>
  <c r="J62" i="24"/>
  <c r="F60" i="24"/>
  <c r="J60" i="24"/>
  <c r="J66" i="23" l="1"/>
  <c r="H158" i="20" l="1"/>
  <c r="J158" i="20"/>
  <c r="J11" i="20" l="1"/>
  <c r="I110" i="33" l="1"/>
  <c r="I111" i="33"/>
  <c r="H95" i="33"/>
  <c r="G95" i="33"/>
  <c r="I80" i="31"/>
  <c r="H70" i="31"/>
  <c r="G70" i="31"/>
  <c r="I68" i="31"/>
  <c r="I21" i="31"/>
  <c r="G113" i="32" l="1"/>
  <c r="I61" i="32" l="1"/>
  <c r="H34" i="30" l="1"/>
  <c r="I34" i="30"/>
  <c r="I32" i="30"/>
  <c r="I28" i="30"/>
  <c r="I29" i="30"/>
  <c r="I30" i="30"/>
  <c r="H72" i="29"/>
  <c r="G72" i="29"/>
  <c r="I13" i="41" l="1"/>
  <c r="I31" i="37" l="1"/>
  <c r="I29" i="37"/>
  <c r="I27" i="37"/>
  <c r="I33" i="37" s="1"/>
  <c r="I28" i="37"/>
  <c r="H23" i="37"/>
  <c r="H15" i="40" l="1"/>
  <c r="I74" i="28"/>
  <c r="I69" i="28"/>
  <c r="I68" i="28"/>
  <c r="G85" i="27" l="1"/>
  <c r="I71" i="27"/>
  <c r="H71" i="27"/>
  <c r="G71" i="27"/>
  <c r="G68" i="26" l="1"/>
  <c r="I67" i="26"/>
  <c r="I64" i="26"/>
  <c r="I65" i="26"/>
  <c r="I74" i="25" l="1"/>
  <c r="I72" i="25"/>
  <c r="H75" i="25"/>
  <c r="I41" i="24"/>
  <c r="H42" i="24"/>
  <c r="G42" i="24"/>
  <c r="I39" i="24"/>
  <c r="G79" i="23"/>
  <c r="H79" i="23"/>
  <c r="I66" i="23"/>
  <c r="H66" i="23"/>
  <c r="G66" i="23"/>
  <c r="I62" i="23"/>
  <c r="I75" i="22"/>
  <c r="I72" i="22"/>
  <c r="H75" i="22"/>
  <c r="H17" i="22"/>
  <c r="H36" i="22" s="1"/>
  <c r="H27" i="22"/>
  <c r="I27" i="22"/>
  <c r="I61" i="21" l="1"/>
  <c r="I59" i="21"/>
  <c r="I21" i="20" l="1"/>
  <c r="G23" i="20"/>
  <c r="G12" i="20"/>
  <c r="G31" i="20" s="1"/>
  <c r="F12" i="20"/>
  <c r="F25" i="39" l="1"/>
  <c r="F24" i="39"/>
  <c r="F95" i="33"/>
  <c r="F14" i="29" l="1"/>
  <c r="F31" i="29"/>
  <c r="F34" i="29" s="1"/>
  <c r="F25" i="29"/>
  <c r="F84" i="27"/>
  <c r="F26" i="26" l="1"/>
  <c r="F14" i="26"/>
  <c r="F35" i="26"/>
  <c r="F79" i="23" l="1"/>
  <c r="F69" i="22"/>
  <c r="F32" i="21"/>
  <c r="F26" i="21"/>
  <c r="F16" i="21"/>
  <c r="F35" i="21" s="1"/>
  <c r="F124" i="20"/>
  <c r="F158" i="20"/>
  <c r="J35" i="20" l="1"/>
  <c r="J36" i="20"/>
  <c r="J37" i="20"/>
  <c r="J38" i="20"/>
  <c r="J39" i="20"/>
  <c r="J30" i="33"/>
  <c r="J24" i="33"/>
  <c r="J25" i="33"/>
  <c r="J26" i="33"/>
  <c r="J27" i="33"/>
  <c r="J20" i="33"/>
  <c r="J21" i="33"/>
  <c r="J22" i="33"/>
  <c r="J14" i="33"/>
  <c r="J15" i="33"/>
  <c r="J16" i="33"/>
  <c r="J17" i="33"/>
  <c r="J12" i="33"/>
  <c r="J32" i="32"/>
  <c r="J27" i="32"/>
  <c r="J29" i="32"/>
  <c r="J24" i="32"/>
  <c r="J13" i="32"/>
  <c r="J14" i="32"/>
  <c r="J15" i="32"/>
  <c r="J16" i="32"/>
  <c r="J17" i="32"/>
  <c r="J18" i="32"/>
  <c r="J32" i="31"/>
  <c r="J27" i="31"/>
  <c r="J29" i="31"/>
  <c r="J24" i="31"/>
  <c r="J16" i="31"/>
  <c r="J17" i="31"/>
  <c r="J18" i="31"/>
  <c r="J19" i="31"/>
  <c r="J24" i="30" l="1"/>
  <c r="J20" i="30"/>
  <c r="J17" i="30"/>
  <c r="J13" i="30"/>
  <c r="J12" i="30"/>
  <c r="J32" i="29"/>
  <c r="J27" i="29"/>
  <c r="J29" i="29"/>
  <c r="J24" i="29"/>
  <c r="J15" i="29"/>
  <c r="J16" i="29"/>
  <c r="J17" i="29"/>
  <c r="J18" i="29"/>
  <c r="J31" i="28"/>
  <c r="J26" i="28"/>
  <c r="J28" i="28"/>
  <c r="J23" i="28"/>
  <c r="J15" i="28"/>
  <c r="J16" i="28"/>
  <c r="J17" i="28"/>
  <c r="J18" i="28"/>
  <c r="J32" i="27"/>
  <c r="J27" i="27"/>
  <c r="J29" i="27"/>
  <c r="J24" i="27"/>
  <c r="J21" i="27"/>
  <c r="J15" i="27"/>
  <c r="J16" i="27"/>
  <c r="J17" i="27"/>
  <c r="J18" i="27"/>
  <c r="J33" i="26"/>
  <c r="J28" i="26"/>
  <c r="J30" i="26"/>
  <c r="J25" i="26"/>
  <c r="J22" i="26"/>
  <c r="J15" i="26"/>
  <c r="J16" i="26"/>
  <c r="J17" i="26"/>
  <c r="J18" i="26"/>
  <c r="J32" i="25"/>
  <c r="J27" i="25"/>
  <c r="J29" i="25"/>
  <c r="J24" i="25"/>
  <c r="J21" i="25"/>
  <c r="J20" i="25"/>
  <c r="J15" i="25"/>
  <c r="J16" i="25"/>
  <c r="J17" i="25"/>
  <c r="J18" i="25"/>
  <c r="J28" i="24"/>
  <c r="J23" i="24"/>
  <c r="J25" i="24"/>
  <c r="J20" i="24"/>
  <c r="J13" i="24"/>
  <c r="J14" i="24"/>
  <c r="J15" i="24"/>
  <c r="J16" i="24"/>
  <c r="J30" i="23"/>
  <c r="J25" i="23"/>
  <c r="J27" i="23"/>
  <c r="J22" i="23"/>
  <c r="J14" i="23"/>
  <c r="J15" i="23"/>
  <c r="J16" i="23"/>
  <c r="J17" i="23"/>
  <c r="J19" i="22"/>
  <c r="J36" i="22" s="1"/>
  <c r="J20" i="22"/>
  <c r="J33" i="21"/>
  <c r="J28" i="21"/>
  <c r="J25" i="21"/>
  <c r="J16" i="21"/>
  <c r="J17" i="21"/>
  <c r="J18" i="21"/>
  <c r="J19" i="21"/>
  <c r="J20" i="21"/>
  <c r="J30" i="20"/>
  <c r="J25" i="20"/>
  <c r="J27" i="20"/>
  <c r="J22" i="20"/>
  <c r="J16" i="20"/>
  <c r="J14" i="20"/>
  <c r="J13" i="20"/>
  <c r="J34" i="29" l="1"/>
  <c r="J12" i="20"/>
  <c r="J32" i="33"/>
  <c r="J16" i="43" l="1"/>
  <c r="I15" i="43" l="1"/>
  <c r="I14" i="43"/>
  <c r="I13" i="43"/>
  <c r="I12" i="43"/>
  <c r="I55" i="31" l="1"/>
  <c r="I115" i="33" l="1"/>
  <c r="I116" i="33"/>
  <c r="H81" i="31"/>
  <c r="G81" i="31"/>
  <c r="F81" i="31"/>
  <c r="I61" i="31"/>
  <c r="I60" i="31"/>
  <c r="I67" i="29"/>
  <c r="I68" i="29"/>
  <c r="I69" i="29"/>
  <c r="J64" i="28"/>
  <c r="I71" i="23"/>
  <c r="I72" i="23"/>
  <c r="J79" i="23"/>
  <c r="J124" i="20"/>
  <c r="J26" i="30" l="1"/>
  <c r="F42" i="24" l="1"/>
  <c r="J67" i="21" l="1"/>
  <c r="G119" i="33" l="1"/>
  <c r="I119" i="33" s="1"/>
  <c r="F117" i="32"/>
  <c r="G117" i="32"/>
  <c r="H117" i="32"/>
  <c r="I117" i="32"/>
  <c r="I111" i="32"/>
  <c r="I110" i="32"/>
  <c r="I109" i="32"/>
  <c r="I107" i="32"/>
  <c r="I106" i="32"/>
  <c r="J117" i="32"/>
  <c r="J81" i="31" l="1"/>
  <c r="J34" i="30"/>
  <c r="J75" i="25"/>
  <c r="J42" i="24"/>
  <c r="J75" i="22"/>
  <c r="H83" i="21"/>
  <c r="I72" i="21"/>
  <c r="I82" i="21"/>
  <c r="G83" i="21"/>
  <c r="F83" i="21"/>
  <c r="J83" i="21"/>
  <c r="I119" i="20"/>
  <c r="I118" i="20"/>
  <c r="I117" i="20"/>
  <c r="J34" i="31" l="1"/>
  <c r="J34" i="25"/>
  <c r="F27" i="40" l="1"/>
  <c r="H27" i="40"/>
  <c r="G27" i="40"/>
  <c r="I26" i="40"/>
  <c r="I27" i="40" s="1"/>
  <c r="I88" i="33"/>
  <c r="I36" i="33"/>
  <c r="I87" i="32"/>
  <c r="I99" i="32"/>
  <c r="I100" i="32"/>
  <c r="I101" i="32"/>
  <c r="I102" i="32"/>
  <c r="I103" i="32"/>
  <c r="I104" i="32"/>
  <c r="I105" i="32"/>
  <c r="I86" i="32"/>
  <c r="I85" i="32"/>
  <c r="I84" i="32"/>
  <c r="I83" i="32"/>
  <c r="I113" i="32" l="1"/>
  <c r="I79" i="31"/>
  <c r="I77" i="31"/>
  <c r="I28" i="31"/>
  <c r="H25" i="31"/>
  <c r="G15" i="31"/>
  <c r="G25" i="31"/>
  <c r="G34" i="31" l="1"/>
  <c r="I70" i="29"/>
  <c r="G58" i="29"/>
  <c r="G63" i="29" s="1"/>
  <c r="H58" i="29"/>
  <c r="H57" i="28"/>
  <c r="H84" i="27"/>
  <c r="I84" i="27" s="1"/>
  <c r="I75" i="27"/>
  <c r="G65" i="27"/>
  <c r="G61" i="27"/>
  <c r="G56" i="27"/>
  <c r="G51" i="27"/>
  <c r="G49" i="27"/>
  <c r="I64" i="27"/>
  <c r="I33" i="26"/>
  <c r="I13" i="26"/>
  <c r="I15" i="26"/>
  <c r="H14" i="26"/>
  <c r="G14" i="26"/>
  <c r="G26" i="26"/>
  <c r="H26" i="26"/>
  <c r="H35" i="26" l="1"/>
  <c r="I14" i="26"/>
  <c r="I26" i="26"/>
  <c r="G75" i="25"/>
  <c r="I68" i="25"/>
  <c r="I70" i="23"/>
  <c r="I78" i="23"/>
  <c r="I77" i="23"/>
  <c r="G13" i="23"/>
  <c r="G23" i="23"/>
  <c r="G69" i="22"/>
  <c r="H69" i="22"/>
  <c r="G32" i="23" l="1"/>
  <c r="I75" i="21"/>
  <c r="I81" i="21"/>
  <c r="I71" i="21"/>
  <c r="I131" i="20"/>
  <c r="G158" i="20"/>
  <c r="I132" i="20"/>
  <c r="I128" i="20"/>
  <c r="I149" i="20"/>
  <c r="I147" i="20"/>
  <c r="I146" i="20"/>
  <c r="I130" i="20"/>
  <c r="G124" i="20"/>
  <c r="I83" i="21" l="1"/>
  <c r="F34" i="30" l="1"/>
  <c r="F72" i="29"/>
  <c r="F54" i="26" l="1"/>
  <c r="F58" i="26" s="1"/>
  <c r="F107" i="20"/>
  <c r="H16" i="43" l="1"/>
  <c r="G16" i="43"/>
  <c r="F16" i="43"/>
  <c r="F18" i="43" s="1"/>
  <c r="F59" i="27" l="1"/>
  <c r="H59" i="27"/>
  <c r="I59" i="27" s="1"/>
  <c r="J59" i="27"/>
  <c r="I116" i="20" l="1"/>
  <c r="F25" i="32" l="1"/>
  <c r="J72" i="29" l="1"/>
  <c r="J27" i="40" l="1"/>
  <c r="J24" i="40"/>
  <c r="J21" i="40"/>
  <c r="J18" i="40"/>
  <c r="J15" i="40"/>
  <c r="J18" i="42"/>
  <c r="I12" i="38"/>
  <c r="I67" i="31"/>
  <c r="I65" i="31"/>
  <c r="I58" i="31"/>
  <c r="I59" i="31"/>
  <c r="I56" i="31"/>
  <c r="I54" i="31"/>
  <c r="I52" i="31"/>
  <c r="I50" i="31"/>
  <c r="J29" i="40" l="1"/>
  <c r="J31" i="40" s="1"/>
  <c r="J63" i="29"/>
  <c r="J58" i="29"/>
  <c r="J23" i="37"/>
  <c r="J34" i="37" s="1"/>
  <c r="J69" i="22" l="1"/>
  <c r="J86" i="20" l="1"/>
  <c r="J83" i="20"/>
  <c r="J73" i="20"/>
  <c r="J57" i="20"/>
  <c r="J82" i="31" l="1"/>
  <c r="I32" i="31"/>
  <c r="I26" i="31"/>
  <c r="I27" i="31"/>
  <c r="I29" i="31"/>
  <c r="I23" i="31"/>
  <c r="I24" i="31"/>
  <c r="I22" i="31"/>
  <c r="I16" i="31"/>
  <c r="I17" i="31"/>
  <c r="I18" i="31"/>
  <c r="I19" i="31"/>
  <c r="I14" i="31"/>
  <c r="J74" i="29"/>
  <c r="J14" i="26"/>
  <c r="J26" i="26"/>
  <c r="J32" i="23"/>
  <c r="J35" i="21"/>
  <c r="J84" i="21" s="1"/>
  <c r="I15" i="31" l="1"/>
  <c r="I25" i="31"/>
  <c r="I34" i="31" s="1"/>
  <c r="J35" i="26"/>
  <c r="H32" i="21"/>
  <c r="J32" i="21"/>
  <c r="I150" i="20"/>
  <c r="I14" i="42" l="1"/>
  <c r="I15" i="42"/>
  <c r="I16" i="42"/>
  <c r="I17" i="42"/>
  <c r="I13" i="42"/>
  <c r="I17" i="41"/>
  <c r="I16" i="41"/>
  <c r="I14" i="41"/>
  <c r="I12" i="41"/>
  <c r="I18" i="41"/>
  <c r="I20" i="37"/>
  <c r="I21" i="37"/>
  <c r="I22" i="37"/>
  <c r="I17" i="37"/>
  <c r="I15" i="37"/>
  <c r="I13" i="37"/>
  <c r="I11" i="37"/>
  <c r="I13" i="38"/>
  <c r="I23" i="40"/>
  <c r="I20" i="40"/>
  <c r="I17" i="40"/>
  <c r="I14" i="40"/>
  <c r="I12" i="39"/>
  <c r="I13" i="39"/>
  <c r="I14" i="39"/>
  <c r="I15" i="39"/>
  <c r="I16" i="39"/>
  <c r="I17" i="39"/>
  <c r="I18" i="39"/>
  <c r="I63" i="33"/>
  <c r="I66" i="33"/>
  <c r="I71" i="33"/>
  <c r="I79" i="33"/>
  <c r="I80" i="33"/>
  <c r="I81" i="33"/>
  <c r="I82" i="33"/>
  <c r="I58" i="33"/>
  <c r="I59" i="33"/>
  <c r="I60" i="33"/>
  <c r="I55" i="33"/>
  <c r="I56" i="33"/>
  <c r="I40" i="33"/>
  <c r="I38" i="33"/>
  <c r="I35" i="33"/>
  <c r="H23" i="33"/>
  <c r="G23" i="33"/>
  <c r="H13" i="33"/>
  <c r="G13" i="33"/>
  <c r="F13" i="33"/>
  <c r="G32" i="33"/>
  <c r="I30" i="33"/>
  <c r="I25" i="33"/>
  <c r="I27" i="33"/>
  <c r="I22" i="33"/>
  <c r="I14" i="33"/>
  <c r="I15" i="33"/>
  <c r="I16" i="33"/>
  <c r="I17" i="33"/>
  <c r="I18" i="33"/>
  <c r="I19" i="33"/>
  <c r="H32" i="33"/>
  <c r="I69" i="32"/>
  <c r="I70" i="32"/>
  <c r="I71" i="32"/>
  <c r="I76" i="32"/>
  <c r="I77" i="32"/>
  <c r="I78" i="32"/>
  <c r="I79" i="32"/>
  <c r="I80" i="32"/>
  <c r="I81" i="32"/>
  <c r="I65" i="32"/>
  <c r="I66" i="32"/>
  <c r="I67" i="32"/>
  <c r="I60" i="32"/>
  <c r="I59" i="32"/>
  <c r="I54" i="32"/>
  <c r="I55" i="32"/>
  <c r="I56" i="32"/>
  <c r="I52" i="32"/>
  <c r="I50" i="32"/>
  <c r="I95" i="33" l="1"/>
  <c r="I19" i="39"/>
  <c r="I16" i="43"/>
  <c r="I32" i="33"/>
  <c r="I32" i="32"/>
  <c r="I26" i="32"/>
  <c r="I27" i="32"/>
  <c r="I28" i="32"/>
  <c r="I29" i="32"/>
  <c r="I13" i="32"/>
  <c r="I14" i="32"/>
  <c r="I15" i="32"/>
  <c r="I16" i="32"/>
  <c r="I17" i="32"/>
  <c r="I18" i="32"/>
  <c r="I19" i="32"/>
  <c r="I20" i="32"/>
  <c r="I22" i="32"/>
  <c r="I23" i="32"/>
  <c r="I24" i="32"/>
  <c r="I11" i="32"/>
  <c r="I31" i="30"/>
  <c r="I24" i="30"/>
  <c r="I19" i="30"/>
  <c r="I20" i="30"/>
  <c r="I21" i="30"/>
  <c r="I22" i="30"/>
  <c r="I12" i="30"/>
  <c r="I13" i="30"/>
  <c r="I14" i="30"/>
  <c r="I15" i="30"/>
  <c r="I16" i="30"/>
  <c r="I17" i="30"/>
  <c r="I10" i="30"/>
  <c r="I54" i="29"/>
  <c r="I59" i="29"/>
  <c r="I60" i="29"/>
  <c r="I61" i="29"/>
  <c r="I56" i="29"/>
  <c r="I57" i="29"/>
  <c r="I52" i="29"/>
  <c r="I50" i="29"/>
  <c r="I32" i="29"/>
  <c r="I26" i="29"/>
  <c r="I15" i="29"/>
  <c r="I16" i="29"/>
  <c r="I17" i="29"/>
  <c r="I18" i="29"/>
  <c r="I19" i="29"/>
  <c r="I21" i="29"/>
  <c r="I22" i="29"/>
  <c r="I23" i="29"/>
  <c r="I24" i="29"/>
  <c r="I13" i="29"/>
  <c r="I62" i="28"/>
  <c r="I58" i="28"/>
  <c r="I59" i="28"/>
  <c r="I55" i="28"/>
  <c r="I56" i="28"/>
  <c r="I52" i="28"/>
  <c r="I53" i="28"/>
  <c r="I50" i="28"/>
  <c r="I48" i="28"/>
  <c r="I31" i="28"/>
  <c r="I25" i="28"/>
  <c r="I26" i="28"/>
  <c r="I27" i="28"/>
  <c r="I28" i="28"/>
  <c r="I15" i="28"/>
  <c r="I16" i="28"/>
  <c r="I17" i="28"/>
  <c r="I18" i="28"/>
  <c r="I19" i="28"/>
  <c r="I20" i="28"/>
  <c r="I21" i="28"/>
  <c r="I22" i="28"/>
  <c r="I23" i="28"/>
  <c r="I13" i="28"/>
  <c r="I68" i="27"/>
  <c r="I66" i="27"/>
  <c r="I63" i="27"/>
  <c r="I57" i="27"/>
  <c r="I58" i="27"/>
  <c r="I52" i="27"/>
  <c r="I53" i="27"/>
  <c r="I54" i="27"/>
  <c r="I55" i="27"/>
  <c r="I50" i="27"/>
  <c r="I37" i="27"/>
  <c r="I38" i="27"/>
  <c r="H67" i="27"/>
  <c r="I32" i="27"/>
  <c r="I33" i="27"/>
  <c r="I26" i="27"/>
  <c r="I27" i="27"/>
  <c r="I28" i="27"/>
  <c r="I29" i="27"/>
  <c r="I19" i="27"/>
  <c r="I20" i="27"/>
  <c r="I21" i="27"/>
  <c r="I22" i="27"/>
  <c r="I23" i="27"/>
  <c r="I24" i="27"/>
  <c r="I15" i="27"/>
  <c r="I16" i="27"/>
  <c r="I17" i="27"/>
  <c r="I18" i="27"/>
  <c r="I13" i="27"/>
  <c r="I58" i="29" l="1"/>
  <c r="I63" i="29" s="1"/>
  <c r="H63" i="29"/>
  <c r="I55" i="26"/>
  <c r="I56" i="26"/>
  <c r="I53" i="26"/>
  <c r="I51" i="26"/>
  <c r="I49" i="26"/>
  <c r="I27" i="26"/>
  <c r="I28" i="26"/>
  <c r="I29" i="26"/>
  <c r="I30" i="26"/>
  <c r="I16" i="26"/>
  <c r="I17" i="26"/>
  <c r="I18" i="26"/>
  <c r="I19" i="26"/>
  <c r="I20" i="26"/>
  <c r="I22" i="26"/>
  <c r="I24" i="26"/>
  <c r="I25" i="26"/>
  <c r="I62" i="25"/>
  <c r="I58" i="25"/>
  <c r="I55" i="25"/>
  <c r="I56" i="25"/>
  <c r="I53" i="25"/>
  <c r="I51" i="25"/>
  <c r="I49" i="25"/>
  <c r="I15" i="25"/>
  <c r="I33" i="25"/>
  <c r="I32" i="25"/>
  <c r="I26" i="25"/>
  <c r="I27" i="25"/>
  <c r="I28" i="25"/>
  <c r="I29" i="25"/>
  <c r="I24" i="25"/>
  <c r="I23" i="25"/>
  <c r="I22" i="25"/>
  <c r="I21" i="25"/>
  <c r="I20" i="25"/>
  <c r="I19" i="25"/>
  <c r="I18" i="25"/>
  <c r="I17" i="25"/>
  <c r="I16" i="25"/>
  <c r="I13" i="25"/>
  <c r="I38" i="24"/>
  <c r="I36" i="24"/>
  <c r="I34" i="24"/>
  <c r="I32" i="24"/>
  <c r="I42" i="24" s="1"/>
  <c r="I28" i="24"/>
  <c r="I22" i="24"/>
  <c r="I23" i="24"/>
  <c r="I24" i="24"/>
  <c r="I25" i="24"/>
  <c r="I13" i="24"/>
  <c r="I14" i="24"/>
  <c r="I15" i="24"/>
  <c r="I16" i="24"/>
  <c r="I17" i="24"/>
  <c r="I18" i="24"/>
  <c r="I19" i="24"/>
  <c r="I20" i="24"/>
  <c r="I11" i="24"/>
  <c r="G56" i="23"/>
  <c r="I65" i="23"/>
  <c r="I61" i="23"/>
  <c r="I57" i="23"/>
  <c r="I58" i="23"/>
  <c r="I54" i="23"/>
  <c r="I52" i="23"/>
  <c r="I49" i="23"/>
  <c r="H13" i="23"/>
  <c r="H23" i="23"/>
  <c r="I12" i="23"/>
  <c r="I14" i="23"/>
  <c r="I15" i="23"/>
  <c r="I16" i="23"/>
  <c r="I17" i="23"/>
  <c r="I18" i="23"/>
  <c r="I19" i="23"/>
  <c r="I20" i="23"/>
  <c r="I21" i="23"/>
  <c r="I22" i="23"/>
  <c r="I24" i="23"/>
  <c r="I25" i="23"/>
  <c r="I26" i="23"/>
  <c r="I27" i="23"/>
  <c r="I31" i="23"/>
  <c r="I66" i="22"/>
  <c r="I67" i="22"/>
  <c r="I68" i="22"/>
  <c r="I64" i="22"/>
  <c r="I57" i="22"/>
  <c r="I58" i="22"/>
  <c r="I59" i="22"/>
  <c r="I55" i="22"/>
  <c r="I53" i="22"/>
  <c r="I51" i="22"/>
  <c r="I34" i="22"/>
  <c r="I28" i="22"/>
  <c r="I29" i="22"/>
  <c r="I30" i="22"/>
  <c r="I31" i="22"/>
  <c r="I18" i="22"/>
  <c r="I19" i="22"/>
  <c r="I20" i="22"/>
  <c r="I21" i="22"/>
  <c r="I22" i="22"/>
  <c r="I23" i="22"/>
  <c r="I24" i="22"/>
  <c r="I25" i="22"/>
  <c r="I26" i="22"/>
  <c r="I16" i="22"/>
  <c r="I69" i="22" l="1"/>
  <c r="H32" i="23"/>
  <c r="I108" i="20"/>
  <c r="I109" i="20"/>
  <c r="I110" i="20"/>
  <c r="I111" i="20"/>
  <c r="I112" i="20"/>
  <c r="I113" i="20"/>
  <c r="I114" i="20"/>
  <c r="I115" i="20"/>
  <c r="I100" i="20"/>
  <c r="I101" i="20"/>
  <c r="I102" i="20"/>
  <c r="I103" i="20"/>
  <c r="I104" i="20"/>
  <c r="I105" i="20"/>
  <c r="I106" i="20"/>
  <c r="I87" i="20"/>
  <c r="I88" i="20"/>
  <c r="I89" i="20"/>
  <c r="I84" i="20"/>
  <c r="I85" i="20"/>
  <c r="I74" i="20"/>
  <c r="I75" i="20"/>
  <c r="I76" i="20"/>
  <c r="I77" i="20"/>
  <c r="I78" i="20"/>
  <c r="I79" i="20"/>
  <c r="I80" i="20"/>
  <c r="I81" i="20"/>
  <c r="I72" i="20"/>
  <c r="J71" i="20"/>
  <c r="I68" i="20"/>
  <c r="I69" i="20"/>
  <c r="I70" i="20"/>
  <c r="I66" i="20"/>
  <c r="I58" i="20"/>
  <c r="I59" i="20"/>
  <c r="I60" i="20"/>
  <c r="I61" i="20"/>
  <c r="I62" i="20"/>
  <c r="I63" i="20"/>
  <c r="I64" i="20"/>
  <c r="I52" i="20"/>
  <c r="I53" i="20"/>
  <c r="I54" i="20"/>
  <c r="I55" i="20"/>
  <c r="I56" i="20"/>
  <c r="I34" i="20"/>
  <c r="I35" i="20"/>
  <c r="I36" i="20"/>
  <c r="I37" i="20"/>
  <c r="I38" i="20"/>
  <c r="I39" i="20"/>
  <c r="I70" i="21" l="1"/>
  <c r="I73" i="21"/>
  <c r="I74" i="21"/>
  <c r="I76" i="21"/>
  <c r="I77" i="21"/>
  <c r="I79" i="21"/>
  <c r="I80" i="21"/>
  <c r="I65" i="21"/>
  <c r="I66" i="21"/>
  <c r="I63" i="21"/>
  <c r="I58" i="21"/>
  <c r="I56" i="21"/>
  <c r="I55" i="21"/>
  <c r="I53" i="21"/>
  <c r="I51" i="21"/>
  <c r="G67" i="21"/>
  <c r="H67" i="21"/>
  <c r="I34" i="21"/>
  <c r="I33" i="21"/>
  <c r="I27" i="21"/>
  <c r="I28" i="21"/>
  <c r="I29" i="21"/>
  <c r="I30" i="21"/>
  <c r="I17" i="21"/>
  <c r="I18" i="21"/>
  <c r="I19" i="21"/>
  <c r="I20" i="21"/>
  <c r="I21" i="21"/>
  <c r="I22" i="21"/>
  <c r="I23" i="21"/>
  <c r="I24" i="21"/>
  <c r="I25" i="21"/>
  <c r="I15" i="21"/>
  <c r="H26" i="21"/>
  <c r="G16" i="21"/>
  <c r="H107" i="20"/>
  <c r="G107" i="20"/>
  <c r="G86" i="20"/>
  <c r="I29" i="20"/>
  <c r="I30" i="20"/>
  <c r="I27" i="20"/>
  <c r="I26" i="20"/>
  <c r="I25" i="20"/>
  <c r="I24" i="20"/>
  <c r="I22" i="20"/>
  <c r="I20" i="20"/>
  <c r="I19" i="20"/>
  <c r="I18" i="20"/>
  <c r="I17" i="20"/>
  <c r="I16" i="20"/>
  <c r="I15" i="20"/>
  <c r="I14" i="20"/>
  <c r="I13" i="20"/>
  <c r="I11" i="20"/>
  <c r="I32" i="21" l="1"/>
  <c r="F23" i="37"/>
  <c r="J18" i="43"/>
  <c r="H18" i="43"/>
  <c r="G18" i="43"/>
  <c r="F58" i="29"/>
  <c r="F63" i="29" s="1"/>
  <c r="F25" i="31"/>
  <c r="F23" i="33"/>
  <c r="F32" i="33" s="1"/>
  <c r="F57" i="28"/>
  <c r="F61" i="27"/>
  <c r="F65" i="27"/>
  <c r="F67" i="27"/>
  <c r="I18" i="43" l="1"/>
  <c r="F99" i="20"/>
  <c r="F71" i="20"/>
  <c r="F33" i="20"/>
  <c r="F29" i="20"/>
  <c r="F23" i="20"/>
  <c r="H12" i="20"/>
  <c r="H23" i="20"/>
  <c r="J23" i="20"/>
  <c r="J31" i="20" l="1"/>
  <c r="H31" i="20"/>
  <c r="I12" i="20"/>
  <c r="I23" i="20"/>
  <c r="F31" i="20"/>
  <c r="F159" i="20" s="1"/>
  <c r="J20" i="42"/>
  <c r="H18" i="42"/>
  <c r="H20" i="42" s="1"/>
  <c r="G18" i="42"/>
  <c r="G20" i="42" s="1"/>
  <c r="F18" i="42"/>
  <c r="F20" i="42" s="1"/>
  <c r="F26" i="41"/>
  <c r="G51" i="28"/>
  <c r="H51" i="28"/>
  <c r="F28" i="41" l="1"/>
  <c r="I31" i="20"/>
  <c r="I51" i="28"/>
  <c r="I18" i="42"/>
  <c r="I20" i="42" s="1"/>
  <c r="H36" i="27"/>
  <c r="H49" i="27"/>
  <c r="H51" i="27"/>
  <c r="H56" i="27"/>
  <c r="H61" i="27"/>
  <c r="H65" i="27"/>
  <c r="I61" i="27" l="1"/>
  <c r="G33" i="20"/>
  <c r="G51" i="20"/>
  <c r="G57" i="20"/>
  <c r="G67" i="20"/>
  <c r="G71" i="20"/>
  <c r="G73" i="20"/>
  <c r="G83" i="20"/>
  <c r="G99" i="20"/>
  <c r="H83" i="20"/>
  <c r="H73" i="20"/>
  <c r="H65" i="20"/>
  <c r="F11" i="30"/>
  <c r="G11" i="30"/>
  <c r="H11" i="30"/>
  <c r="I11" i="30" l="1"/>
  <c r="I67" i="20"/>
  <c r="J67" i="20" s="1"/>
  <c r="I107" i="20"/>
  <c r="J107" i="20" s="1"/>
  <c r="J33" i="20" l="1"/>
  <c r="I129" i="20" l="1"/>
  <c r="I151" i="20"/>
  <c r="I158" i="20" s="1"/>
  <c r="I26" i="41"/>
  <c r="H26" i="41"/>
  <c r="H28" i="41" s="1"/>
  <c r="G28" i="41"/>
  <c r="J19" i="39"/>
  <c r="J54" i="25"/>
  <c r="J63" i="25" s="1"/>
  <c r="J77" i="25" s="1"/>
  <c r="H33" i="20"/>
  <c r="F14" i="38"/>
  <c r="J26" i="21"/>
  <c r="H34" i="37"/>
  <c r="G23" i="37"/>
  <c r="H12" i="32"/>
  <c r="H25" i="32"/>
  <c r="G34" i="30"/>
  <c r="H54" i="28"/>
  <c r="H64" i="28" s="1"/>
  <c r="G54" i="28"/>
  <c r="F51" i="28"/>
  <c r="G74" i="27"/>
  <c r="G67" i="27"/>
  <c r="I51" i="27"/>
  <c r="I56" i="27"/>
  <c r="H60" i="24"/>
  <c r="I159" i="20" l="1"/>
  <c r="G34" i="37"/>
  <c r="I23" i="37"/>
  <c r="I72" i="29"/>
  <c r="I28" i="41"/>
  <c r="I54" i="28"/>
  <c r="H34" i="32"/>
  <c r="H118" i="32" s="1"/>
  <c r="I74" i="22"/>
  <c r="H51" i="20"/>
  <c r="H57" i="20"/>
  <c r="H71" i="20"/>
  <c r="H99" i="20"/>
  <c r="G65" i="20"/>
  <c r="F73" i="20"/>
  <c r="F31" i="32"/>
  <c r="F53" i="31"/>
  <c r="I65" i="20" l="1"/>
  <c r="J65" i="20" s="1"/>
  <c r="F54" i="28"/>
  <c r="F64" i="28" s="1"/>
  <c r="F24" i="28"/>
  <c r="F25" i="27"/>
  <c r="I67" i="27"/>
  <c r="F54" i="25"/>
  <c r="F63" i="25" s="1"/>
  <c r="F75" i="25"/>
  <c r="F21" i="24"/>
  <c r="F29" i="23"/>
  <c r="F75" i="22"/>
  <c r="F17" i="22"/>
  <c r="F83" i="20"/>
  <c r="F67" i="20"/>
  <c r="F57" i="20"/>
  <c r="F51" i="20"/>
  <c r="F67" i="21"/>
  <c r="H24" i="40"/>
  <c r="G24" i="40"/>
  <c r="F24" i="40"/>
  <c r="F29" i="40" s="1"/>
  <c r="H21" i="40"/>
  <c r="G21" i="40"/>
  <c r="F21" i="40"/>
  <c r="H18" i="40"/>
  <c r="G18" i="40"/>
  <c r="F18" i="40"/>
  <c r="G15" i="40"/>
  <c r="F15" i="40"/>
  <c r="G29" i="40" l="1"/>
  <c r="G31" i="40" s="1"/>
  <c r="H29" i="40"/>
  <c r="H31" i="40" s="1"/>
  <c r="F31" i="40"/>
  <c r="I15" i="40"/>
  <c r="I18" i="40"/>
  <c r="I21" i="40"/>
  <c r="I24" i="40"/>
  <c r="J12" i="32"/>
  <c r="I29" i="40" l="1"/>
  <c r="I31" i="40" s="1"/>
  <c r="F12" i="24"/>
  <c r="F29" i="24" s="1"/>
  <c r="J24" i="39" l="1"/>
  <c r="J25" i="39" s="1"/>
  <c r="I24" i="39"/>
  <c r="H24" i="39"/>
  <c r="H19" i="39"/>
  <c r="G19" i="39"/>
  <c r="F19" i="39"/>
  <c r="J99" i="20"/>
  <c r="J14" i="38"/>
  <c r="J17" i="38" s="1"/>
  <c r="H14" i="38"/>
  <c r="H17" i="38" s="1"/>
  <c r="G14" i="38"/>
  <c r="F17" i="38"/>
  <c r="J51" i="20"/>
  <c r="H25" i="39" l="1"/>
  <c r="I25" i="39"/>
  <c r="I14" i="38"/>
  <c r="I17" i="38" s="1"/>
  <c r="G25" i="39"/>
  <c r="G17" i="38"/>
  <c r="I34" i="37"/>
  <c r="J54" i="33"/>
  <c r="J39" i="30"/>
  <c r="J40" i="30" s="1"/>
  <c r="J54" i="26"/>
  <c r="J58" i="26" s="1"/>
  <c r="J68" i="26" s="1"/>
  <c r="J80" i="23"/>
  <c r="G75" i="22"/>
  <c r="G27" i="22" l="1"/>
  <c r="F27" i="22"/>
  <c r="G17" i="22"/>
  <c r="I62" i="33"/>
  <c r="G54" i="33"/>
  <c r="H54" i="33"/>
  <c r="F54" i="33"/>
  <c r="I64" i="32"/>
  <c r="G25" i="32"/>
  <c r="J25" i="32"/>
  <c r="J34" i="32" s="1"/>
  <c r="J118" i="32" s="1"/>
  <c r="G12" i="32"/>
  <c r="I12" i="32" s="1"/>
  <c r="F12" i="32"/>
  <c r="F34" i="32" s="1"/>
  <c r="F118" i="32" s="1"/>
  <c r="I73" i="31"/>
  <c r="I81" i="31" s="1"/>
  <c r="I63" i="31"/>
  <c r="I70" i="31" s="1"/>
  <c r="G57" i="31"/>
  <c r="H57" i="31"/>
  <c r="F57" i="31"/>
  <c r="F70" i="31" s="1"/>
  <c r="G53" i="31"/>
  <c r="H53" i="31"/>
  <c r="H15" i="31"/>
  <c r="H34" i="31" s="1"/>
  <c r="F15" i="31"/>
  <c r="F34" i="31" s="1"/>
  <c r="G18" i="30"/>
  <c r="H18" i="30"/>
  <c r="H26" i="30" s="1"/>
  <c r="F18" i="30"/>
  <c r="F26" i="30" s="1"/>
  <c r="G39" i="30"/>
  <c r="H39" i="30"/>
  <c r="F39" i="30"/>
  <c r="I37" i="30"/>
  <c r="G25" i="29"/>
  <c r="H25" i="29"/>
  <c r="G14" i="29"/>
  <c r="H14" i="29"/>
  <c r="I67" i="28"/>
  <c r="I70" i="28"/>
  <c r="G57" i="28"/>
  <c r="I57" i="28" s="1"/>
  <c r="G60" i="28"/>
  <c r="G24" i="28"/>
  <c r="H24" i="28"/>
  <c r="J24" i="28"/>
  <c r="G14" i="28"/>
  <c r="H14" i="28"/>
  <c r="J14" i="28"/>
  <c r="F14" i="28"/>
  <c r="F33" i="28" s="1"/>
  <c r="F14" i="27"/>
  <c r="F34" i="27" s="1"/>
  <c r="G83" i="27"/>
  <c r="I83" i="27" s="1"/>
  <c r="I57" i="24"/>
  <c r="G60" i="24"/>
  <c r="I60" i="24" s="1"/>
  <c r="I49" i="27"/>
  <c r="F49" i="27"/>
  <c r="J56" i="27"/>
  <c r="F56" i="27"/>
  <c r="F51" i="27"/>
  <c r="G36" i="27"/>
  <c r="J36" i="27"/>
  <c r="F36" i="27"/>
  <c r="G25" i="27"/>
  <c r="H25" i="27"/>
  <c r="J25" i="27"/>
  <c r="G14" i="27"/>
  <c r="H14" i="27"/>
  <c r="J14" i="27"/>
  <c r="F67" i="26"/>
  <c r="G54" i="26"/>
  <c r="H54" i="26"/>
  <c r="H58" i="26" s="1"/>
  <c r="G54" i="25"/>
  <c r="G63" i="25" s="1"/>
  <c r="H54" i="25"/>
  <c r="H63" i="25" s="1"/>
  <c r="G25" i="25"/>
  <c r="H25" i="25"/>
  <c r="F25" i="25"/>
  <c r="G14" i="25"/>
  <c r="H14" i="25"/>
  <c r="F14" i="25"/>
  <c r="G21" i="24"/>
  <c r="H21" i="24"/>
  <c r="J21" i="24"/>
  <c r="J12" i="24"/>
  <c r="H12" i="24"/>
  <c r="G12" i="24"/>
  <c r="I69" i="23"/>
  <c r="J23" i="23"/>
  <c r="F23" i="23"/>
  <c r="J13" i="23"/>
  <c r="F13" i="23"/>
  <c r="I67" i="21"/>
  <c r="G26" i="21"/>
  <c r="H16" i="21"/>
  <c r="J159" i="20"/>
  <c r="H56" i="23"/>
  <c r="F56" i="23"/>
  <c r="F66" i="23" s="1"/>
  <c r="F86" i="20"/>
  <c r="F68" i="26" l="1"/>
  <c r="I82" i="31"/>
  <c r="I36" i="27"/>
  <c r="I25" i="25"/>
  <c r="F36" i="22"/>
  <c r="F76" i="22" s="1"/>
  <c r="F34" i="25"/>
  <c r="F77" i="25" s="1"/>
  <c r="H82" i="31"/>
  <c r="G82" i="31"/>
  <c r="G26" i="30"/>
  <c r="G40" i="30" s="1"/>
  <c r="I18" i="30"/>
  <c r="I14" i="28"/>
  <c r="I24" i="28"/>
  <c r="I25" i="27"/>
  <c r="F71" i="27"/>
  <c r="F85" i="27" s="1"/>
  <c r="I14" i="27"/>
  <c r="I16" i="21"/>
  <c r="H35" i="21"/>
  <c r="H84" i="21" s="1"/>
  <c r="I26" i="21"/>
  <c r="G35" i="21"/>
  <c r="G84" i="21" s="1"/>
  <c r="I14" i="29"/>
  <c r="I25" i="29"/>
  <c r="G34" i="25"/>
  <c r="G77" i="25" s="1"/>
  <c r="I14" i="25"/>
  <c r="H34" i="25"/>
  <c r="H77" i="25" s="1"/>
  <c r="G80" i="23"/>
  <c r="G36" i="22"/>
  <c r="G76" i="22" s="1"/>
  <c r="I17" i="22"/>
  <c r="I36" i="22" s="1"/>
  <c r="F74" i="29"/>
  <c r="F32" i="23"/>
  <c r="F80" i="23" s="1"/>
  <c r="H80" i="23"/>
  <c r="F40" i="30"/>
  <c r="J120" i="33"/>
  <c r="F82" i="31"/>
  <c r="I57" i="20"/>
  <c r="I73" i="20"/>
  <c r="I99" i="20"/>
  <c r="I51" i="20"/>
  <c r="I86" i="20"/>
  <c r="F62" i="24"/>
  <c r="G33" i="28"/>
  <c r="I60" i="28"/>
  <c r="I64" i="28" s="1"/>
  <c r="I33" i="20"/>
  <c r="J33" i="28"/>
  <c r="J75" i="28" s="1"/>
  <c r="F75" i="28"/>
  <c r="J29" i="24"/>
  <c r="F125" i="20"/>
  <c r="G34" i="32"/>
  <c r="G118" i="32" s="1"/>
  <c r="H34" i="29"/>
  <c r="H74" i="29" s="1"/>
  <c r="G34" i="29"/>
  <c r="G74" i="29" s="1"/>
  <c r="H33" i="28"/>
  <c r="H75" i="28" s="1"/>
  <c r="J34" i="27"/>
  <c r="H34" i="27"/>
  <c r="G34" i="27"/>
  <c r="H29" i="24"/>
  <c r="H62" i="24" s="1"/>
  <c r="G29" i="24"/>
  <c r="G159" i="20"/>
  <c r="I57" i="31"/>
  <c r="I79" i="23"/>
  <c r="H159" i="20"/>
  <c r="I39" i="30"/>
  <c r="H40" i="30"/>
  <c r="G120" i="33"/>
  <c r="I54" i="33"/>
  <c r="I23" i="33"/>
  <c r="I53" i="32"/>
  <c r="I65" i="27"/>
  <c r="H68" i="26"/>
  <c r="I54" i="25"/>
  <c r="I63" i="25" s="1"/>
  <c r="I75" i="25"/>
  <c r="I23" i="23"/>
  <c r="J76" i="22"/>
  <c r="H76" i="22"/>
  <c r="I58" i="32"/>
  <c r="I25" i="32"/>
  <c r="I34" i="32" s="1"/>
  <c r="I118" i="32" s="1"/>
  <c r="I53" i="31"/>
  <c r="G64" i="28"/>
  <c r="I21" i="24"/>
  <c r="G35" i="26"/>
  <c r="I35" i="26" s="1"/>
  <c r="I54" i="26"/>
  <c r="I58" i="26" s="1"/>
  <c r="G58" i="26"/>
  <c r="I12" i="24"/>
  <c r="I13" i="23"/>
  <c r="I56" i="23"/>
  <c r="F84" i="21"/>
  <c r="I83" i="20"/>
  <c r="I71" i="20"/>
  <c r="J85" i="27" l="1"/>
  <c r="I33" i="28"/>
  <c r="I75" i="28" s="1"/>
  <c r="I34" i="27"/>
  <c r="I85" i="27" s="1"/>
  <c r="I35" i="21"/>
  <c r="I84" i="21" s="1"/>
  <c r="F120" i="33"/>
  <c r="I34" i="25"/>
  <c r="I77" i="25" s="1"/>
  <c r="I76" i="22"/>
  <c r="G75" i="28"/>
  <c r="I120" i="33"/>
  <c r="I29" i="24"/>
  <c r="I62" i="24" s="1"/>
  <c r="G62" i="24"/>
  <c r="I26" i="30"/>
  <c r="I40" i="30" s="1"/>
  <c r="H85" i="27"/>
  <c r="H120" i="33"/>
  <c r="I32" i="23"/>
  <c r="I80" i="23" s="1"/>
  <c r="I34" i="29"/>
  <c r="I74" i="29" s="1"/>
  <c r="I68" i="26"/>
</calcChain>
</file>

<file path=xl/sharedStrings.xml><?xml version="1.0" encoding="utf-8"?>
<sst xmlns="http://schemas.openxmlformats.org/spreadsheetml/2006/main" count="2677" uniqueCount="660">
  <si>
    <t>LBP Form No. 2</t>
  </si>
  <si>
    <t>Object of Expenditure</t>
  </si>
  <si>
    <t>Salaries and Wages</t>
  </si>
  <si>
    <t>Salaries and Wages - Regular</t>
  </si>
  <si>
    <t>Other Compensation</t>
  </si>
  <si>
    <t>Personal Economic Relief Allowance (PERA)</t>
  </si>
  <si>
    <t>Other Personnel Benefits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</si>
  <si>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</si>
  <si>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</si>
  <si>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</si>
  <si>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</si>
  <si>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</si>
  <si>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</si>
  <si>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</si>
  <si>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</si>
  <si>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</si>
  <si>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</si>
  <si>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</si>
  <si>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Past Year</t>
  </si>
  <si>
    <t>(Actual)</t>
  </si>
  <si>
    <t>Current Year (Estimate)</t>
  </si>
  <si>
    <t>First Semester</t>
  </si>
  <si>
    <t>Second Semester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</si>
  <si>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</si>
  <si>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</si>
  <si>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</si>
  <si>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</si>
  <si>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</si>
  <si>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</si>
  <si>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</si>
  <si>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</si>
  <si>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Approved: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</si>
  <si>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</si>
  <si>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</si>
  <si>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</si>
  <si>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</si>
  <si>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</si>
  <si>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</si>
  <si>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</si>
  <si>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</si>
  <si>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</si>
  <si>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TOTAL MOOE</t>
  </si>
  <si>
    <t>Telephone Expenses - Mobile</t>
  </si>
  <si>
    <t>Traveling Expenses (collectors)</t>
  </si>
  <si>
    <t>Steel Cabinet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</si>
  <si>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</si>
  <si>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</si>
  <si>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</si>
  <si>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</si>
  <si>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</si>
  <si>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</si>
  <si>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</si>
  <si>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</si>
  <si>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</si>
  <si>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 xml:space="preserve"> </t>
  </si>
  <si>
    <t xml:space="preserve">                        Department Head</t>
  </si>
  <si>
    <t xml:space="preserve">       Department Head</t>
  </si>
  <si>
    <t xml:space="preserve">  </t>
  </si>
  <si>
    <t>General Services</t>
  </si>
  <si>
    <t>Janitorial Services</t>
  </si>
  <si>
    <t>Personnel Benefit Contributions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</si>
  <si>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</si>
  <si>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t>Personal Services</t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</si>
  <si>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</si>
  <si>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</si>
  <si>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</si>
  <si>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</si>
  <si>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</si>
  <si>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</si>
  <si>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</si>
  <si>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</si>
  <si>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</si>
  <si>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</si>
  <si>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</si>
  <si>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</si>
  <si>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</si>
  <si>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</si>
  <si>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</si>
  <si>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5-01-01-010</t>
  </si>
  <si>
    <t>5-01-02-010</t>
  </si>
  <si>
    <t xml:space="preserve">5-02-01         </t>
  </si>
  <si>
    <t xml:space="preserve">5-02-02         </t>
  </si>
  <si>
    <t xml:space="preserve">5-02-03         </t>
  </si>
  <si>
    <t xml:space="preserve">5-02-05         </t>
  </si>
  <si>
    <t xml:space="preserve">5-02-13         </t>
  </si>
  <si>
    <t xml:space="preserve">5-02-99         </t>
  </si>
  <si>
    <t>Property, Plant and Equipment</t>
  </si>
  <si>
    <t>TOTAL - PS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</si>
  <si>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</si>
  <si>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</si>
  <si>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</si>
  <si>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</si>
  <si>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</si>
  <si>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</si>
  <si>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</si>
  <si>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</si>
  <si>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</si>
  <si>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</si>
  <si>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</si>
  <si>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</si>
  <si>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</si>
  <si>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</si>
  <si>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</si>
  <si>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</si>
  <si>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</si>
  <si>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</si>
  <si>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</si>
  <si>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</si>
  <si>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</si>
  <si>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</si>
  <si>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</si>
  <si>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</si>
  <si>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</si>
  <si>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</si>
  <si>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</si>
  <si>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</si>
  <si>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</si>
  <si>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</si>
  <si>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5-02-04-020</t>
  </si>
  <si>
    <t>5-02-05-020</t>
  </si>
  <si>
    <t>5-02-05-030</t>
  </si>
  <si>
    <t>5-02-01</t>
  </si>
  <si>
    <t>5-02-02</t>
  </si>
  <si>
    <t>5-02-03</t>
  </si>
  <si>
    <t>5-02-04</t>
  </si>
  <si>
    <t>5-02-05</t>
  </si>
  <si>
    <t>5-02-10</t>
  </si>
  <si>
    <t>5-02-10-010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</si>
  <si>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</si>
  <si>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</si>
  <si>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</si>
  <si>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</si>
  <si>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</si>
  <si>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Productivity Incentive Allowance</t>
  </si>
  <si>
    <t>Hazard Pay</t>
  </si>
  <si>
    <t>Overtime and Night Pay</t>
  </si>
  <si>
    <t>Year End Bonus</t>
  </si>
  <si>
    <t>Longevity Pay</t>
  </si>
  <si>
    <t>Cash Gift</t>
  </si>
  <si>
    <t>Retirement and Life Insurance Premiums</t>
  </si>
  <si>
    <t>Pag-IBIG Contributions</t>
  </si>
  <si>
    <t>Philhealth Contributions</t>
  </si>
  <si>
    <t>Employee Compensation Insurance Premiums</t>
  </si>
  <si>
    <t>5-01-02-020</t>
  </si>
  <si>
    <t>5-01-02-030</t>
  </si>
  <si>
    <t>5-01-02-040</t>
  </si>
  <si>
    <t>5-01-02-050</t>
  </si>
  <si>
    <t>5-01-02-060</t>
  </si>
  <si>
    <t>5-01-02-080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</si>
  <si>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</si>
  <si>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</si>
  <si>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</si>
  <si>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</si>
  <si>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</si>
  <si>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</si>
  <si>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</si>
  <si>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</si>
  <si>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5-01-03-040</t>
  </si>
  <si>
    <t>5-01-01</t>
  </si>
  <si>
    <t>5-01-02</t>
  </si>
  <si>
    <t>5-01-03-030</t>
  </si>
  <si>
    <t>5-01-04</t>
  </si>
  <si>
    <t>5-02-12</t>
  </si>
  <si>
    <t>5-02-12-020</t>
  </si>
  <si>
    <t>5-02-12-030</t>
  </si>
  <si>
    <t>5-02-12-040</t>
  </si>
  <si>
    <t>5-02-13</t>
  </si>
  <si>
    <t>5-02-13-050</t>
  </si>
  <si>
    <t>5-02-13-060</t>
  </si>
  <si>
    <t>5-02-16</t>
  </si>
  <si>
    <t>5-02-16-010</t>
  </si>
  <si>
    <t>5-02-16-030</t>
  </si>
  <si>
    <t>5-02-99</t>
  </si>
  <si>
    <t>5-02-99-010</t>
  </si>
  <si>
    <t>5-02-99-030</t>
  </si>
  <si>
    <t>5-02-99-040</t>
  </si>
  <si>
    <t>5-02-99-060</t>
  </si>
  <si>
    <t>5-02-99-070</t>
  </si>
  <si>
    <t>5-02-99-080</t>
  </si>
  <si>
    <t>5-02-99-990</t>
  </si>
  <si>
    <t>1-07</t>
  </si>
  <si>
    <t>1-07-05-030</t>
  </si>
  <si>
    <t>1-07-05-990</t>
  </si>
  <si>
    <t>1-07-07-010</t>
  </si>
  <si>
    <t>Communication Equipment</t>
  </si>
  <si>
    <t>1-07-05-070</t>
  </si>
  <si>
    <t>MERLY C. MASUGBO</t>
  </si>
  <si>
    <t>Office Equipment (Aircon)</t>
  </si>
  <si>
    <t>1-07-05-020</t>
  </si>
  <si>
    <t>Accountable Forms Expenses</t>
  </si>
  <si>
    <t>Fuel, Oil and Lubricants Expenses</t>
  </si>
  <si>
    <t>5-02-03-020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</si>
  <si>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</si>
  <si>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</si>
  <si>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</si>
  <si>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</si>
  <si>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</si>
  <si>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</si>
  <si>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Computer with Complete Accessories</t>
  </si>
  <si>
    <t>Other Machinery and Equipment (Water Dispenser)</t>
  </si>
  <si>
    <t>R/M - Machinery and Equipment (Cons. &amp; Heavy Equipment)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</si>
  <si>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</si>
  <si>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</si>
  <si>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</si>
  <si>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</si>
  <si>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</si>
  <si>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</si>
  <si>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5-02-03-080</t>
  </si>
  <si>
    <t>Other General Services (BNS/BHW/JO)</t>
  </si>
  <si>
    <t>R/M - Infrastructure Assets  (Water Supply)</t>
  </si>
  <si>
    <t>5-02-13-030</t>
  </si>
  <si>
    <t>Furniture and Fixture</t>
  </si>
  <si>
    <t>Fuel Oil and Lubricants</t>
  </si>
  <si>
    <t>Repair and Maintenance</t>
  </si>
  <si>
    <t>Other  Maintenance and Operating Expenses</t>
  </si>
  <si>
    <t xml:space="preserve">Office Equipment </t>
  </si>
  <si>
    <t>Accountable Forms (BRGY.)</t>
  </si>
  <si>
    <t>Swivel Chair</t>
  </si>
  <si>
    <t>Machinery</t>
  </si>
  <si>
    <t>1-07-05-010</t>
  </si>
  <si>
    <t>Subsidies - Others-MAFC Traveling</t>
  </si>
  <si>
    <t>Refrigerator</t>
  </si>
  <si>
    <t>Office Equipment</t>
  </si>
  <si>
    <t>2 of 2</t>
  </si>
  <si>
    <t>2 of 1</t>
  </si>
  <si>
    <t>Postage and Deliveries</t>
  </si>
  <si>
    <t xml:space="preserve">       Jobs Fair</t>
  </si>
  <si>
    <t>Other Maintenance and Other Operating Expenses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</si>
  <si>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</si>
  <si>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</si>
  <si>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</si>
  <si>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</si>
  <si>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</si>
  <si>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Mid-Year Bonus</t>
  </si>
  <si>
    <t>PEI</t>
  </si>
  <si>
    <t>SPES Wages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</si>
  <si>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</si>
  <si>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</si>
  <si>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</si>
  <si>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</si>
  <si>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</si>
  <si>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PEI</t>
  </si>
  <si>
    <t xml:space="preserve">    PEI</t>
  </si>
  <si>
    <t xml:space="preserve">         Election Fund - National</t>
  </si>
  <si>
    <t xml:space="preserve">         Election Fund - Barangay</t>
  </si>
  <si>
    <t xml:space="preserve">   5-02-02</t>
  </si>
  <si>
    <t>Transportation Allowance (TA)</t>
  </si>
  <si>
    <t>5-02-01-010-1</t>
  </si>
  <si>
    <t>5-02-01-010-2</t>
  </si>
  <si>
    <t>5-02-01-010-3</t>
  </si>
  <si>
    <t>5-02-01-010-4</t>
  </si>
  <si>
    <t>5-02-02-010-1</t>
  </si>
  <si>
    <t>5-02-02-010-2</t>
  </si>
  <si>
    <t>5-02-02-010-3</t>
  </si>
  <si>
    <t>5-02-02-010-4</t>
  </si>
  <si>
    <t>Municipal Budget Officer</t>
  </si>
  <si>
    <t xml:space="preserve">     1 Unit Water Dispenser LDRRMO</t>
  </si>
  <si>
    <t xml:space="preserve">      Airconditioning System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</si>
  <si>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</si>
  <si>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</si>
  <si>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</si>
  <si>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</si>
  <si>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</si>
  <si>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</si>
  <si>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</si>
  <si>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1-07-05-020-1</t>
  </si>
  <si>
    <t>1-07-05-030-2</t>
  </si>
  <si>
    <t>1-07-05-030-3</t>
  </si>
  <si>
    <t>1-07-05-020-4</t>
  </si>
  <si>
    <t xml:space="preserve">       Health and Nutrition Maternal Child Care</t>
  </si>
  <si>
    <t xml:space="preserve">       Informative Education Campaign</t>
  </si>
  <si>
    <t>5-02-99-990-13</t>
  </si>
  <si>
    <t>OSCA</t>
  </si>
  <si>
    <t>Day Care Worker</t>
  </si>
  <si>
    <t>Youth Program</t>
  </si>
  <si>
    <t>Elderly Person w/ Disability</t>
  </si>
  <si>
    <t>Women Welfare Program</t>
  </si>
  <si>
    <t>Philhealth for Indigent</t>
  </si>
  <si>
    <t>5-02-99-990-14</t>
  </si>
  <si>
    <t>5-02-99-990-17</t>
  </si>
  <si>
    <t>5-02-99-990-18</t>
  </si>
  <si>
    <t>5-02-99-990-19</t>
  </si>
  <si>
    <t>5-02-99-990-20</t>
  </si>
  <si>
    <t>5-02-99-990-21</t>
  </si>
  <si>
    <t>Peace and Order Council (POC)</t>
  </si>
  <si>
    <t>1-07-05-020-2</t>
  </si>
  <si>
    <t>1-07-05-020-3</t>
  </si>
  <si>
    <t>1-07-05-030-1</t>
  </si>
  <si>
    <t>1-07-05-020-6</t>
  </si>
  <si>
    <t>1-07-05-020-7</t>
  </si>
  <si>
    <t>Computer W/Complete Accessories</t>
  </si>
  <si>
    <t>1-07-05-020-10</t>
  </si>
  <si>
    <t>5-02-01-010-5</t>
  </si>
  <si>
    <t>5-02-03-020-1</t>
  </si>
  <si>
    <t>Weighing Scale</t>
  </si>
  <si>
    <t>Office Equipment (Freezer)</t>
  </si>
  <si>
    <t>5-02-12-040-4</t>
  </si>
  <si>
    <t>5-02-12-040-5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</si>
  <si>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</si>
  <si>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</si>
  <si>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</si>
  <si>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5-02-12-990</t>
  </si>
  <si>
    <t>Additional Cash Gift Benefits</t>
  </si>
  <si>
    <t xml:space="preserve">   Additional Cash Benefits</t>
  </si>
  <si>
    <t>Wages JO</t>
  </si>
  <si>
    <t xml:space="preserve">  Additional Cash Benefits</t>
  </si>
  <si>
    <t xml:space="preserve">   Additional  Cash Benefits</t>
  </si>
  <si>
    <t>R/M Offfice  Equipment</t>
  </si>
  <si>
    <t>Traveling Expenses - Postal</t>
  </si>
  <si>
    <t>Office Supplies Expenses - PESO</t>
  </si>
  <si>
    <t>Office Supplies Expenses - BAC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</si>
  <si>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</si>
  <si>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</si>
  <si>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</si>
  <si>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</si>
  <si>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</si>
  <si>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</si>
  <si>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</si>
  <si>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>Desktop Microphone</t>
  </si>
  <si>
    <t xml:space="preserve">     General Revision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</si>
  <si>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</si>
  <si>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</si>
  <si>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</si>
  <si>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</si>
  <si>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</si>
  <si>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</si>
  <si>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</si>
  <si>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</si>
  <si>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</si>
  <si>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Emergency Assistance Program</t>
  </si>
  <si>
    <t>Counterpart to 4Ps Program</t>
  </si>
  <si>
    <t>Child Welfare Program</t>
  </si>
  <si>
    <t>Repairs and Maintenance Transportation</t>
  </si>
  <si>
    <t>Office: PNP</t>
  </si>
  <si>
    <t>Fuel, Oil &amp; Lubricants Expenses</t>
  </si>
  <si>
    <t>Repairs and Maintenance - Patrol Car</t>
  </si>
  <si>
    <t>Other MOOE (Honorarium)</t>
  </si>
  <si>
    <t>4 of 4</t>
  </si>
  <si>
    <t>4 of 3</t>
  </si>
  <si>
    <t>4 of 2</t>
  </si>
  <si>
    <t>4 of 1</t>
  </si>
  <si>
    <t>5-02-99-990-22</t>
  </si>
  <si>
    <t>5-02-99-990-23</t>
  </si>
  <si>
    <t>5-02-99-990-24</t>
  </si>
  <si>
    <t>5-02-99-990-25</t>
  </si>
  <si>
    <t>5-02-99-990-26</t>
  </si>
  <si>
    <t>5-02-99-990-27</t>
  </si>
  <si>
    <t>5-02-05-020-1</t>
  </si>
  <si>
    <t>5-02-99-080-1</t>
  </si>
  <si>
    <t>Sala Set</t>
  </si>
  <si>
    <t>Curtains Session Hall</t>
  </si>
  <si>
    <t>1-07-07-010-3</t>
  </si>
  <si>
    <t>1-07-07-010-4</t>
  </si>
  <si>
    <t>1-07-07-010-5</t>
  </si>
  <si>
    <t>1-07-07-010-6</t>
  </si>
  <si>
    <t>1-07-05-020-5</t>
  </si>
  <si>
    <t>1-07-07-010-1</t>
  </si>
  <si>
    <t>1-07-07-010-9</t>
  </si>
  <si>
    <t>5-02-03-010-1</t>
  </si>
  <si>
    <t>5-02-03-010-2</t>
  </si>
  <si>
    <t>5-02-03-010-3</t>
  </si>
  <si>
    <t>5-02-03-010-4</t>
  </si>
  <si>
    <t>Office Supplies Expenses - CeC</t>
  </si>
  <si>
    <t>LDRRMO</t>
  </si>
  <si>
    <t>Other Maintenance and Operating Expenses(MDC)</t>
  </si>
  <si>
    <t>5-02-99-990-8</t>
  </si>
  <si>
    <t>5-02-12-090</t>
  </si>
  <si>
    <t>5-02-99-020-30</t>
  </si>
  <si>
    <t>5-02-99-990-9</t>
  </si>
  <si>
    <t>5-02-13-060-1</t>
  </si>
  <si>
    <t>5-02-99-990-29</t>
  </si>
  <si>
    <t>Fedility Bond Premium</t>
  </si>
  <si>
    <t>Property, Plant and Equipment(Laptop)</t>
  </si>
  <si>
    <t>Traveling Expenses/Training</t>
  </si>
  <si>
    <t>Gasoline, Oil &amp; Lubricants Expenses</t>
  </si>
  <si>
    <t>Office: BOF</t>
  </si>
  <si>
    <t>Programmed Appropriation and Obligation by Object of Expenditure</t>
  </si>
  <si>
    <r>
      <t xml:space="preserve">LGU: </t>
    </r>
    <r>
      <rPr>
        <b/>
        <u/>
        <sz val="11"/>
        <color theme="1"/>
        <rFont val="Calibri"/>
        <family val="2"/>
        <scheme val="minor"/>
      </rPr>
      <t>Kalawit, Zamboanga del Norte</t>
    </r>
  </si>
  <si>
    <t>Loyalty Pay</t>
  </si>
  <si>
    <t>SPECIAL PURPOSE APPROPRIATION</t>
  </si>
  <si>
    <t>20% of IRA for Dev't Fund</t>
  </si>
  <si>
    <t>5% Calamity Fund</t>
  </si>
  <si>
    <t>Financial Assistance to Barangay</t>
  </si>
  <si>
    <t>Terminal Leave Pay</t>
  </si>
  <si>
    <t>LBP Form No. 2-A</t>
  </si>
  <si>
    <t>RONNIE T. SOLOMON</t>
  </si>
  <si>
    <t>JOSEPHINE P. SILAGAN</t>
  </si>
  <si>
    <t>GERMILIZA  M. ALANO</t>
  </si>
  <si>
    <t>BONIFACIA P. BANAO</t>
  </si>
  <si>
    <t>MERLITA P. AMORA</t>
  </si>
  <si>
    <t>LETICIA B. CUSTODIO</t>
  </si>
  <si>
    <t>NENA B. LOZADA</t>
  </si>
  <si>
    <t>Annex E</t>
  </si>
  <si>
    <t xml:space="preserve">First Semester </t>
  </si>
  <si>
    <r>
      <t xml:space="preserve">Office: </t>
    </r>
    <r>
      <rPr>
        <b/>
        <u/>
        <sz val="11"/>
        <color theme="1"/>
        <rFont val="Calibri"/>
        <family val="2"/>
        <scheme val="minor"/>
      </rPr>
      <t>Mayor's Office</t>
    </r>
  </si>
  <si>
    <t>1</t>
  </si>
  <si>
    <t>2</t>
  </si>
  <si>
    <t>3</t>
  </si>
  <si>
    <t>4</t>
  </si>
  <si>
    <t>5</t>
  </si>
  <si>
    <t>6</t>
  </si>
  <si>
    <t>7</t>
  </si>
  <si>
    <t>Office Supplies Expenses - HRMO</t>
  </si>
  <si>
    <t xml:space="preserve">     </t>
  </si>
  <si>
    <t>Telephone Expenses-Mobile</t>
  </si>
  <si>
    <t>SERGIO RUNEM M. BRILLANTES</t>
  </si>
  <si>
    <t>Desktop Computer W/Complete Accessories</t>
  </si>
  <si>
    <t>2 Stainless Gang Chair (5 Seater)</t>
  </si>
  <si>
    <t>Dispenser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</si>
  <si>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</si>
  <si>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</si>
  <si>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</si>
  <si>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</si>
  <si>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</si>
  <si>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</si>
  <si>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</si>
  <si>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</si>
  <si>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</si>
  <si>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</si>
  <si>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</si>
  <si>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</si>
  <si>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R/M - Transportation Equipment (Ambulance)</t>
  </si>
  <si>
    <t>Traveling Expenses (GAD GFPs)</t>
  </si>
  <si>
    <t>Person W/Disbility Welfare Prog.(PWD)</t>
  </si>
  <si>
    <t>Other MOOE Honorarium</t>
  </si>
  <si>
    <t>Honorarium BIR</t>
  </si>
  <si>
    <t>Aircon (Sprilt Type)</t>
  </si>
  <si>
    <t>Cabinet (Clip Board)</t>
  </si>
  <si>
    <t>Steel Cabinet (Double Door)</t>
  </si>
  <si>
    <t>DSLR Camera</t>
  </si>
  <si>
    <t>Vault</t>
  </si>
  <si>
    <t>Other Machinery</t>
  </si>
  <si>
    <t>Surveying Instrument</t>
  </si>
  <si>
    <t>Furniture Fixture</t>
  </si>
  <si>
    <t>National Youth Council (NYC)</t>
  </si>
  <si>
    <t xml:space="preserve">   </t>
  </si>
  <si>
    <t>5-02-99-990-28</t>
  </si>
  <si>
    <t>5-02-99-990-30</t>
  </si>
  <si>
    <t>5-02-99-990-31</t>
  </si>
  <si>
    <t>Ceiling Fan</t>
  </si>
  <si>
    <t>Freezer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</si>
  <si>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</si>
  <si>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</si>
  <si>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</si>
  <si>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</si>
  <si>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</si>
  <si>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</si>
  <si>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</si>
  <si>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</si>
  <si>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 xml:space="preserve">5-02-99-990-7       </t>
  </si>
  <si>
    <t xml:space="preserve">     Municipal Mayor</t>
  </si>
  <si>
    <t>5-02-01-010-7</t>
  </si>
  <si>
    <t>Tables (5 Units)</t>
  </si>
  <si>
    <t>SPA</t>
  </si>
  <si>
    <t>Sup. # 1 Savings QRF</t>
  </si>
  <si>
    <t>Other MOOE-JO</t>
  </si>
  <si>
    <t>Donations  VM</t>
  </si>
  <si>
    <t>Projector</t>
  </si>
  <si>
    <t>Cabinet (clip board)</t>
  </si>
  <si>
    <t xml:space="preserve">Melitary Jeep </t>
  </si>
  <si>
    <t xml:space="preserve">      </t>
  </si>
  <si>
    <t>5-02-01-020</t>
  </si>
  <si>
    <t>SOMA</t>
  </si>
  <si>
    <t>SOCA</t>
  </si>
  <si>
    <t>IP'S Day</t>
  </si>
  <si>
    <t>Computer w/complete accessories DEPED</t>
  </si>
  <si>
    <t>Aircondition System Split Type</t>
  </si>
  <si>
    <t>2 Steel Cabinets/Filling Cabinets</t>
  </si>
  <si>
    <t>34 Inches LG TV</t>
  </si>
  <si>
    <t>Monitor/UPS</t>
  </si>
  <si>
    <t>GPS</t>
  </si>
  <si>
    <t>Desktop Computer w/complete accessories</t>
  </si>
  <si>
    <t>R/M - Office Equipment</t>
  </si>
  <si>
    <t>Office Table</t>
  </si>
  <si>
    <t xml:space="preserve">Steel Cabinet </t>
  </si>
  <si>
    <t>Furniture &amp; Fixture</t>
  </si>
  <si>
    <t>Table w/top glass</t>
  </si>
  <si>
    <t>1 Set curtains</t>
  </si>
  <si>
    <t>1 Set computer w/complete accessories</t>
  </si>
  <si>
    <t>1 Unit built in cabinet for real property books</t>
  </si>
  <si>
    <t>1 Unit Laptop Core i7</t>
  </si>
  <si>
    <t>1 Unit water dispenser</t>
  </si>
  <si>
    <t>1 Unit 2.5 HP Aircon Koppel (Split type)</t>
  </si>
  <si>
    <t>Internet Expenses BAC</t>
  </si>
  <si>
    <t>Office Supplies Expenses BAC</t>
  </si>
  <si>
    <t>Plastic Chair (w/o arm)</t>
  </si>
  <si>
    <t>Adolescent Health Awareness Program GAD</t>
  </si>
  <si>
    <t>Filariasis Program GAD</t>
  </si>
  <si>
    <t>Annual Licensing BEMONC GAD</t>
  </si>
  <si>
    <t>Ambulance Licensing BEMONC GAD</t>
  </si>
  <si>
    <t>CAPITAL OUTLAY</t>
  </si>
  <si>
    <t>Property Plant and Equipment</t>
  </si>
  <si>
    <t>1 Unit Laptop</t>
  </si>
  <si>
    <t>TOTAL CAPITAL OUTLAY</t>
  </si>
  <si>
    <t>Award to Early Child Development Worker</t>
  </si>
  <si>
    <t>2 sets Table with Chair</t>
  </si>
  <si>
    <t>Curtains</t>
  </si>
  <si>
    <t>Projector Complete Set</t>
  </si>
  <si>
    <t>Wifi</t>
  </si>
  <si>
    <t>Awards/Rewards Expenses</t>
  </si>
  <si>
    <t>5-02-06-010</t>
  </si>
  <si>
    <t>Laptop GAD</t>
  </si>
  <si>
    <t>Traveling Expenses Transportation BAWC Victime GAD</t>
  </si>
  <si>
    <t xml:space="preserve">      Capability Building/Livelihood Skills Training PESO</t>
  </si>
  <si>
    <t>Capability Building GFPS/GAD</t>
  </si>
  <si>
    <t>Laptop &amp; Printer - GAD</t>
  </si>
  <si>
    <t>1-07-05-030-5</t>
  </si>
  <si>
    <t>1-07-05-030-4</t>
  </si>
  <si>
    <t>1-07-05-030-7</t>
  </si>
  <si>
    <t>1-07-05-030-8</t>
  </si>
  <si>
    <t>1-07-05-010-6</t>
  </si>
  <si>
    <t>1-07-05-030-6</t>
  </si>
  <si>
    <t>1-07-05-030-9</t>
  </si>
  <si>
    <t>1-07-05-010-5</t>
  </si>
  <si>
    <t>1-07-05-010-2</t>
  </si>
  <si>
    <t>Furniture &amp; Fixtures</t>
  </si>
  <si>
    <t>5-02-01-010-6</t>
  </si>
  <si>
    <t>5-02-03-010-5</t>
  </si>
  <si>
    <t>5-02-05-030-1</t>
  </si>
  <si>
    <t>1-07-07-010-7</t>
  </si>
  <si>
    <t>5-02-99-990-37</t>
  </si>
  <si>
    <t>5-02-99-990-32</t>
  </si>
  <si>
    <t>5-02-05-030-2</t>
  </si>
  <si>
    <t>5-07-05-030</t>
  </si>
  <si>
    <t>5-07-05-030-2</t>
  </si>
  <si>
    <t>5-07-05-030-5</t>
  </si>
  <si>
    <t>5-07-05-030-10</t>
  </si>
  <si>
    <r>
      <t xml:space="preserve">Office: </t>
    </r>
    <r>
      <rPr>
        <u/>
        <sz val="10"/>
        <color theme="1"/>
        <rFont val="Calibri"/>
        <family val="2"/>
        <scheme val="minor"/>
      </rPr>
      <t>Health Office</t>
    </r>
  </si>
  <si>
    <t>3 of 3</t>
  </si>
  <si>
    <t>3 of 2</t>
  </si>
  <si>
    <t>3 of 1</t>
  </si>
  <si>
    <r>
      <t>Office:</t>
    </r>
    <r>
      <rPr>
        <u/>
        <sz val="11"/>
        <color theme="1"/>
        <rFont val="Calibri"/>
        <family val="2"/>
        <scheme val="minor"/>
      </rPr>
      <t>SB Legislative</t>
    </r>
  </si>
  <si>
    <t>TOTAL - SPA</t>
  </si>
  <si>
    <t>Office:</t>
  </si>
  <si>
    <t>5-02-99-990-52</t>
  </si>
  <si>
    <t>Job Order as Responder SB#1</t>
  </si>
  <si>
    <t>R/M Rescue Vehicles Equipment SB#1</t>
  </si>
  <si>
    <t>Improv. Gym &amp; Evacuation Center SB#1</t>
  </si>
  <si>
    <t>1 Unit Wheel Loader SB #1</t>
  </si>
  <si>
    <t>MOOE BAC</t>
  </si>
  <si>
    <t xml:space="preserve">Other MOOE </t>
  </si>
  <si>
    <t>Laptop Reversion from MOOE</t>
  </si>
  <si>
    <t>5-02-12-990-2</t>
  </si>
  <si>
    <t>5-02-12-990-3</t>
  </si>
  <si>
    <t>5-02-12-990-4</t>
  </si>
  <si>
    <t>5-02-12-990-5</t>
  </si>
  <si>
    <t>5-02-12-990-6</t>
  </si>
  <si>
    <t>2 Steel Cabinet</t>
  </si>
  <si>
    <t>1 Wooden Cabinet</t>
  </si>
  <si>
    <t>2 Computer Rock Stand</t>
  </si>
  <si>
    <t>5 Office Table with Chair</t>
  </si>
  <si>
    <t xml:space="preserve">Computer w/complete Accessories    </t>
  </si>
  <si>
    <t>1 Inverter</t>
  </si>
  <si>
    <t>Accessories &amp; Amenities (Crises Intervention Center GAD</t>
  </si>
  <si>
    <t>Traveling Expenses BAC</t>
  </si>
  <si>
    <t>Internet Subscription Expenses BAC</t>
  </si>
  <si>
    <t>Laptop Computer</t>
  </si>
  <si>
    <t>Smart TV for Power Point Presentation</t>
  </si>
  <si>
    <t>Printer A3</t>
  </si>
  <si>
    <t xml:space="preserve">Printer </t>
  </si>
  <si>
    <t>Aircon Split Type</t>
  </si>
  <si>
    <t xml:space="preserve">Laptop </t>
  </si>
  <si>
    <t>Maintenance and other Operating Expenses</t>
  </si>
  <si>
    <t>Training and Seminar Expenses</t>
  </si>
  <si>
    <t>Fidelity Bond</t>
  </si>
  <si>
    <t>Bookkeeper Expenses</t>
  </si>
  <si>
    <t>Auditing Services</t>
  </si>
  <si>
    <t>Araw ng Daniel Maing</t>
  </si>
  <si>
    <t>BDC Meals and Snacks</t>
  </si>
  <si>
    <t>Medical Outreach</t>
  </si>
  <si>
    <t>Barangay Assembly Expenses</t>
  </si>
  <si>
    <t>Senior Citizen/Protection of Children Fund</t>
  </si>
  <si>
    <t>Nutarial Fee</t>
  </si>
  <si>
    <t>Repair &amp; Maintenance Office Expenses</t>
  </si>
  <si>
    <t>Insurance Expenses/Annual Dues</t>
  </si>
  <si>
    <t>Amount</t>
  </si>
  <si>
    <t>Installation of Cubicles, tables &amp; Chairs, Wiring &amp; Floar tiles</t>
  </si>
  <si>
    <t>1 Unit Aircon Split Type 1.5 HP</t>
  </si>
  <si>
    <t>Brush Cutter</t>
  </si>
  <si>
    <t>Agricultural Dev't. Program</t>
  </si>
  <si>
    <t>Aircon Split type</t>
  </si>
  <si>
    <t>Water Supply Maintenance</t>
  </si>
  <si>
    <t>Environmental Sanitation</t>
  </si>
  <si>
    <t>STH Program</t>
  </si>
  <si>
    <t>Water Bacti-Analysis</t>
  </si>
  <si>
    <t>Concrete Bowls</t>
  </si>
  <si>
    <t>COVID-19 Program</t>
  </si>
  <si>
    <t>Medico-Legal</t>
  </si>
  <si>
    <t>Breast/Cervical/Prostate Awareness program</t>
  </si>
  <si>
    <t>Youth Organization GAD</t>
  </si>
  <si>
    <t>Capability Building/attendance of Provincial Meeting GAD</t>
  </si>
  <si>
    <t>Elderly Filipino Week Celebration GAD</t>
  </si>
  <si>
    <t>Reporting System and Prevention Program for Elder Abuse Cases GAD</t>
  </si>
  <si>
    <t>Burial, Medical/Financial Assistance GAD</t>
  </si>
  <si>
    <t>Burial, Medical/Financial/ESA Transportation Assistance GAD</t>
  </si>
  <si>
    <t>Women's Month Celebration GAD</t>
  </si>
  <si>
    <t>18-day Advocacy Campaign to Stop VAWC GAD</t>
  </si>
  <si>
    <t>Reproduction of IEC Materials GAD</t>
  </si>
  <si>
    <t>Counselling Services for the Rehabilitation of Perpetrator of Domestic violence GAD</t>
  </si>
  <si>
    <t>Comprehensive intervention against Gender Based Violence GAD</t>
  </si>
  <si>
    <t>National Children's Month Celebration GAD</t>
  </si>
  <si>
    <t>Child Development Workers Training GAD</t>
  </si>
  <si>
    <t>Comprehensive Local Juvenile Intervention Program GAD</t>
  </si>
  <si>
    <t>Counterpart Fund to Residential Care/Rehabilitation Centers GAD</t>
  </si>
  <si>
    <t>Assistive Device for PWD GAD</t>
  </si>
  <si>
    <t>Philhealth Insurance for Indigent</t>
  </si>
  <si>
    <t>Municipal Sectoral Quarterly Meeting (Women, Senior Citizen, CDW's &amp; PWD) GAD</t>
  </si>
  <si>
    <t>Support to National/Regional/Provincial Social Protection Programs</t>
  </si>
  <si>
    <t>Office Supplies Expenses-CDW (GAD)</t>
  </si>
  <si>
    <t>Office Supplies Expenses-OSCA (GAD)</t>
  </si>
  <si>
    <t>Office Supplies Expenses-PDAO (GAD)</t>
  </si>
  <si>
    <t>1 unit Sala Set</t>
  </si>
  <si>
    <t>1 Unit Aircon (4Ps Office)</t>
  </si>
  <si>
    <t>1 Unit Laptop Computer (ECCD) GAD</t>
  </si>
  <si>
    <t>1 set table with chair (PDAO) (GAD)</t>
  </si>
  <si>
    <t>Portable Speaker w/mic</t>
  </si>
  <si>
    <t>1 Unit Steel Cabinet</t>
  </si>
  <si>
    <t xml:space="preserve">5-02-05 -20        </t>
  </si>
  <si>
    <t>Child Crisis Intervention Program- Mobilization GAD</t>
  </si>
  <si>
    <t>Laptop w/printer</t>
  </si>
  <si>
    <t>5-02-12-990-7</t>
  </si>
  <si>
    <t>5-02-99-990-71</t>
  </si>
  <si>
    <t>5-02-99-990-10</t>
  </si>
  <si>
    <t>1-07-07-010-2</t>
  </si>
  <si>
    <t>5-02-01-010-8</t>
  </si>
  <si>
    <t>5-02-99-990-73</t>
  </si>
  <si>
    <t>5-07-05-030-8</t>
  </si>
  <si>
    <t>5-02-99-990-16</t>
  </si>
  <si>
    <t>5-02-99-990-42</t>
  </si>
  <si>
    <t>5-02-99-990-43</t>
  </si>
  <si>
    <t>5-02-99-990-44</t>
  </si>
  <si>
    <t>5-02-99-990-45</t>
  </si>
  <si>
    <t>5-02-99-990-46</t>
  </si>
  <si>
    <t>5-02-99-990-47</t>
  </si>
  <si>
    <t>5-02-99-990-48</t>
  </si>
  <si>
    <t>5-02-99-990-49</t>
  </si>
  <si>
    <t>5-02-99-990-50</t>
  </si>
  <si>
    <t>5-02-99-990-51</t>
  </si>
  <si>
    <t>5-02-99-990-53</t>
  </si>
  <si>
    <t>5-02-99-990-54</t>
  </si>
  <si>
    <t>5-02-99-990-55</t>
  </si>
  <si>
    <t>5-02-99-990-56</t>
  </si>
  <si>
    <t>5-02-99-990-57</t>
  </si>
  <si>
    <t>5-02-99-990-58</t>
  </si>
  <si>
    <t>5-02-99-990-59</t>
  </si>
  <si>
    <t>5-02-99-990-60</t>
  </si>
  <si>
    <t>5-02-99-990-61</t>
  </si>
  <si>
    <t>5-02-99-990-62</t>
  </si>
  <si>
    <t>5-02-99-990-63</t>
  </si>
  <si>
    <t>5-02-99-990-64</t>
  </si>
  <si>
    <t>5-02-99-990-65</t>
  </si>
  <si>
    <t>5-02-99-990-66</t>
  </si>
  <si>
    <t>5-02-99-990-67</t>
  </si>
  <si>
    <t>5-02-99-990-68</t>
  </si>
  <si>
    <t>5-02-99-990-69</t>
  </si>
  <si>
    <t>Capital Outlay</t>
  </si>
  <si>
    <t>5-02-03-10-6</t>
  </si>
  <si>
    <t>5-02-03-10-7</t>
  </si>
  <si>
    <t>5-02-03-10-8</t>
  </si>
  <si>
    <t>BIDULITA T.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</si>
</sst>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19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164" fontId="0" fillId="0" borderId="11" xfId="1" applyFont="1" applyBorder="1"/>
    <xf numFmtId="0" fontId="1" fillId="0" borderId="0" xfId="0" applyFont="1" applyFill="1" applyBorder="1"/>
    <xf numFmtId="164" fontId="0" fillId="0" borderId="10" xfId="1" applyFont="1" applyBorder="1"/>
    <xf numFmtId="164" fontId="4" fillId="0" borderId="11" xfId="1" applyFont="1" applyBorder="1"/>
    <xf numFmtId="164" fontId="5" fillId="0" borderId="12" xfId="1" applyFont="1" applyBorder="1"/>
    <xf numFmtId="164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164" fontId="2" fillId="0" borderId="11" xfId="1" applyFont="1" applyBorder="1"/>
    <xf numFmtId="164" fontId="0" fillId="0" borderId="0" xfId="1" applyFont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164" fontId="0" fillId="0" borderId="11" xfId="1" applyFont="1" applyBorder="1" applyAlignment="1"/>
    <xf numFmtId="0" fontId="1" fillId="0" borderId="0" xfId="0" applyFont="1" applyBorder="1" applyAlignment="1"/>
    <xf numFmtId="164" fontId="4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1" xfId="1" applyNumberFormat="1" applyFont="1" applyBorder="1" applyAlignment="1">
      <alignment horizontal="center"/>
    </xf>
    <xf numFmtId="0" fontId="0" fillId="0" borderId="2" xfId="0" applyFont="1" applyBorder="1"/>
    <xf numFmtId="164" fontId="0" fillId="0" borderId="2" xfId="1" applyFont="1" applyBorder="1"/>
    <xf numFmtId="164" fontId="0" fillId="0" borderId="0" xfId="1" applyFont="1" applyAlignment="1"/>
    <xf numFmtId="164" fontId="0" fillId="0" borderId="0" xfId="1" applyFont="1" applyBorder="1" applyAlignment="1"/>
    <xf numFmtId="164" fontId="0" fillId="0" borderId="0" xfId="1" applyFont="1" applyBorder="1" applyAlignment="1">
      <alignment horizontal="center"/>
    </xf>
    <xf numFmtId="164" fontId="7" fillId="0" borderId="11" xfId="1" applyFont="1" applyBorder="1"/>
    <xf numFmtId="49" fontId="0" fillId="0" borderId="11" xfId="0" applyNumberFormat="1" applyBorder="1" applyAlignment="1">
      <alignment horizontal="center"/>
    </xf>
    <xf numFmtId="164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164" fontId="4" fillId="0" borderId="0" xfId="1" applyFont="1" applyBorder="1" applyAlignment="1"/>
    <xf numFmtId="164" fontId="0" fillId="0" borderId="0" xfId="1" applyFont="1" applyBorder="1"/>
    <xf numFmtId="164" fontId="4" fillId="0" borderId="0" xfId="1" applyFont="1" applyBorder="1"/>
    <xf numFmtId="0" fontId="1" fillId="0" borderId="2" xfId="0" applyFont="1" applyBorder="1"/>
    <xf numFmtId="164" fontId="4" fillId="0" borderId="22" xfId="1" applyFont="1" applyBorder="1"/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2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3" fillId="0" borderId="11" xfId="1" applyFont="1" applyBorder="1"/>
    <xf numFmtId="0" fontId="0" fillId="0" borderId="0" xfId="0" applyBorder="1" applyAlignment="1"/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1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164" fontId="9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 applyAlignment="1"/>
    <xf numFmtId="164" fontId="5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164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164" fontId="11" fillId="0" borderId="23" xfId="1" applyFont="1" applyBorder="1" applyAlignme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5" fillId="0" borderId="23" xfId="1" applyFont="1" applyBorder="1"/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7" fillId="0" borderId="11" xfId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164" fontId="2" fillId="0" borderId="2" xfId="1" applyFont="1" applyBorder="1"/>
    <xf numFmtId="164" fontId="2" fillId="0" borderId="2" xfId="1" applyFont="1" applyBorder="1" applyAlignment="1"/>
    <xf numFmtId="164" fontId="0" fillId="0" borderId="2" xfId="1" applyFont="1" applyBorder="1" applyAlignment="1"/>
    <xf numFmtId="0" fontId="0" fillId="0" borderId="2" xfId="0" applyFont="1" applyBorder="1" applyAlignment="1"/>
    <xf numFmtId="164" fontId="2" fillId="0" borderId="0" xfId="1" applyFont="1" applyBorder="1"/>
    <xf numFmtId="0" fontId="0" fillId="0" borderId="7" xfId="0" applyFont="1" applyBorder="1" applyAlignment="1"/>
    <xf numFmtId="164" fontId="4" fillId="0" borderId="12" xfId="1" applyFont="1" applyBorder="1"/>
    <xf numFmtId="0" fontId="1" fillId="0" borderId="3" xfId="0" applyFont="1" applyBorder="1"/>
    <xf numFmtId="164" fontId="2" fillId="0" borderId="0" xfId="1" applyFont="1" applyBorder="1" applyAlignment="1"/>
    <xf numFmtId="0" fontId="1" fillId="0" borderId="3" xfId="0" applyFont="1" applyBorder="1" applyAlignment="1"/>
    <xf numFmtId="49" fontId="0" fillId="0" borderId="10" xfId="0" applyNumberFormat="1" applyBorder="1" applyAlignment="1">
      <alignment horizontal="center"/>
    </xf>
    <xf numFmtId="164" fontId="13" fillId="0" borderId="0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164" fontId="4" fillId="0" borderId="2" xfId="1" applyFont="1" applyBorder="1"/>
    <xf numFmtId="0" fontId="0" fillId="0" borderId="4" xfId="0" applyFont="1" applyBorder="1"/>
    <xf numFmtId="164" fontId="15" fillId="0" borderId="0" xfId="1" applyFont="1" applyBorder="1" applyAlignment="1">
      <alignment horizontal="right"/>
    </xf>
    <xf numFmtId="164" fontId="13" fillId="0" borderId="0" xfId="1" applyFont="1" applyAlignment="1">
      <alignment horizontal="right"/>
    </xf>
    <xf numFmtId="164" fontId="4" fillId="0" borderId="10" xfId="1" applyFont="1" applyBorder="1"/>
    <xf numFmtId="0" fontId="13" fillId="0" borderId="0" xfId="0" applyFont="1" applyAlignment="1">
      <alignment horizontal="right"/>
    </xf>
    <xf numFmtId="164" fontId="3" fillId="0" borderId="2" xfId="1" applyFont="1" applyBorder="1"/>
    <xf numFmtId="164" fontId="16" fillId="0" borderId="23" xfId="1" applyFont="1" applyBorder="1" applyAlignment="1"/>
    <xf numFmtId="164" fontId="14" fillId="0" borderId="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5" fillId="0" borderId="23" xfId="0" applyNumberFormat="1" applyFont="1" applyBorder="1"/>
    <xf numFmtId="164" fontId="14" fillId="0" borderId="0" xfId="1" applyFont="1" applyBorder="1" applyAlignment="1">
      <alignment horizontal="right"/>
    </xf>
    <xf numFmtId="164" fontId="4" fillId="0" borderId="12" xfId="1" applyFont="1" applyBorder="1" applyAlignment="1"/>
    <xf numFmtId="164" fontId="3" fillId="0" borderId="0" xfId="1" applyFont="1" applyBorder="1"/>
    <xf numFmtId="0" fontId="1" fillId="0" borderId="6" xfId="0" applyFont="1" applyBorder="1"/>
    <xf numFmtId="0" fontId="1" fillId="0" borderId="11" xfId="0" applyFont="1" applyBorder="1"/>
    <xf numFmtId="164" fontId="8" fillId="0" borderId="12" xfId="1" applyFont="1" applyBorder="1" applyAlignment="1"/>
    <xf numFmtId="0" fontId="1" fillId="0" borderId="7" xfId="0" applyFont="1" applyBorder="1" applyAlignment="1"/>
    <xf numFmtId="0" fontId="7" fillId="0" borderId="5" xfId="0" applyFont="1" applyBorder="1"/>
    <xf numFmtId="0" fontId="8" fillId="0" borderId="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49" fontId="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10" fillId="0" borderId="0" xfId="0" applyFont="1" applyAlignment="1"/>
    <xf numFmtId="164" fontId="4" fillId="0" borderId="1" xfId="1" applyFont="1" applyBorder="1"/>
    <xf numFmtId="0" fontId="0" fillId="0" borderId="0" xfId="0" applyBorder="1" applyAlignment="1">
      <alignment horizontal="left"/>
    </xf>
    <xf numFmtId="164" fontId="5" fillId="0" borderId="23" xfId="1" applyFont="1" applyFill="1" applyBorder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11" xfId="1" applyFont="1" applyFill="1" applyBorder="1"/>
    <xf numFmtId="164" fontId="2" fillId="0" borderId="10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164" fontId="2" fillId="0" borderId="0" xfId="1" applyFont="1"/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/>
    </xf>
    <xf numFmtId="164" fontId="0" fillId="0" borderId="11" xfId="1" applyFont="1" applyBorder="1" applyAlignment="1">
      <alignment horizontal="left"/>
    </xf>
    <xf numFmtId="164" fontId="0" fillId="0" borderId="21" xfId="1" applyFont="1" applyBorder="1" applyAlignment="1">
      <alignment horizontal="center"/>
    </xf>
    <xf numFmtId="0" fontId="1" fillId="0" borderId="8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2" xfId="1" applyFont="1" applyBorder="1"/>
    <xf numFmtId="164" fontId="2" fillId="0" borderId="12" xfId="1" applyFont="1" applyBorder="1"/>
    <xf numFmtId="164" fontId="2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7" fillId="0" borderId="2" xfId="1" applyFont="1" applyBorder="1" applyAlignment="1"/>
    <xf numFmtId="164" fontId="8" fillId="0" borderId="2" xfId="1" applyFont="1" applyBorder="1" applyAlignment="1"/>
    <xf numFmtId="164" fontId="7" fillId="0" borderId="0" xfId="1" applyFont="1" applyBorder="1" applyAlignment="1"/>
    <xf numFmtId="164" fontId="8" fillId="0" borderId="0" xfId="1" applyFont="1" applyBorder="1" applyAlignment="1"/>
    <xf numFmtId="49" fontId="0" fillId="0" borderId="18" xfId="0" applyNumberFormat="1" applyBorder="1" applyAlignment="1">
      <alignment horizontal="center"/>
    </xf>
    <xf numFmtId="164" fontId="7" fillId="0" borderId="18" xfId="1" applyFont="1" applyBorder="1" applyAlignment="1"/>
    <xf numFmtId="164" fontId="8" fillId="0" borderId="18" xfId="1" applyFont="1" applyBorder="1" applyAlignment="1"/>
    <xf numFmtId="164" fontId="13" fillId="0" borderId="1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64" fontId="19" fillId="0" borderId="0" xfId="1" applyFont="1" applyAlignment="1"/>
    <xf numFmtId="0" fontId="19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64" fontId="18" fillId="0" borderId="0" xfId="1" applyFont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1" applyFont="1"/>
    <xf numFmtId="0" fontId="1" fillId="0" borderId="25" xfId="0" applyFont="1" applyBorder="1" applyAlignment="1"/>
    <xf numFmtId="49" fontId="0" fillId="0" borderId="24" xfId="0" applyNumberFormat="1" applyBorder="1" applyAlignment="1">
      <alignment horizontal="center"/>
    </xf>
    <xf numFmtId="164" fontId="0" fillId="0" borderId="0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164" fontId="1" fillId="0" borderId="0" xfId="1" applyFont="1" applyAlignme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1" fillId="0" borderId="12" xfId="1" applyFont="1" applyBorder="1"/>
    <xf numFmtId="164" fontId="19" fillId="0" borderId="11" xfId="1" applyFont="1" applyBorder="1"/>
    <xf numFmtId="164" fontId="18" fillId="0" borderId="11" xfId="1" applyFont="1" applyBorder="1"/>
    <xf numFmtId="164" fontId="22" fillId="0" borderId="11" xfId="1" applyFont="1" applyBorder="1"/>
    <xf numFmtId="164" fontId="18" fillId="0" borderId="11" xfId="1" applyFont="1" applyBorder="1" applyAlignment="1"/>
    <xf numFmtId="164" fontId="19" fillId="0" borderId="11" xfId="1" applyFont="1" applyBorder="1" applyAlignment="1"/>
    <xf numFmtId="164" fontId="18" fillId="0" borderId="10" xfId="1" applyFont="1" applyBorder="1" applyAlignment="1"/>
    <xf numFmtId="164" fontId="18" fillId="0" borderId="24" xfId="1" applyFont="1" applyBorder="1" applyAlignment="1"/>
    <xf numFmtId="0" fontId="0" fillId="0" borderId="0" xfId="0" applyAlignment="1">
      <alignment vertical="center"/>
    </xf>
    <xf numFmtId="164" fontId="0" fillId="0" borderId="12" xfId="1" applyFont="1" applyBorder="1" applyAlignment="1"/>
    <xf numFmtId="49" fontId="0" fillId="0" borderId="12" xfId="0" applyNumberForma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4" fontId="2" fillId="0" borderId="11" xfId="1" applyFont="1" applyBorder="1" applyAlignment="1">
      <alignment vertical="center"/>
    </xf>
    <xf numFmtId="164" fontId="0" fillId="0" borderId="19" xfId="1" applyFont="1" applyBorder="1" applyAlignment="1"/>
    <xf numFmtId="164" fontId="0" fillId="0" borderId="20" xfId="1" applyFont="1" applyBorder="1" applyAlignment="1">
      <alignment vertical="center"/>
    </xf>
    <xf numFmtId="49" fontId="12" fillId="0" borderId="21" xfId="0" applyNumberFormat="1" applyFont="1" applyBorder="1" applyAlignment="1">
      <alignment horizontal="center"/>
    </xf>
    <xf numFmtId="164" fontId="0" fillId="0" borderId="20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1" fillId="0" borderId="11" xfId="0" applyNumberFormat="1" applyFont="1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/>
    <xf numFmtId="49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8" fillId="0" borderId="6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164" fontId="8" fillId="0" borderId="11" xfId="1" applyFont="1" applyBorder="1" applyAlignment="1">
      <alignment horizontal="center"/>
    </xf>
    <xf numFmtId="164" fontId="0" fillId="0" borderId="0" xfId="1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7" fillId="0" borderId="0" xfId="0" applyFont="1" applyBorder="1" applyAlignment="1"/>
    <xf numFmtId="0" fontId="24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4" fontId="25" fillId="0" borderId="0" xfId="1" applyFont="1" applyBorder="1"/>
    <xf numFmtId="0" fontId="17" fillId="0" borderId="0" xfId="0" applyFont="1"/>
    <xf numFmtId="0" fontId="24" fillId="0" borderId="0" xfId="0" applyFont="1" applyBorder="1"/>
    <xf numFmtId="0" fontId="17" fillId="0" borderId="0" xfId="0" applyFont="1" applyBorder="1"/>
    <xf numFmtId="164" fontId="0" fillId="0" borderId="0" xfId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0" fillId="0" borderId="0" xfId="0" applyNumberFormat="1" applyFont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8" fillId="0" borderId="11" xfId="1" applyFont="1" applyFill="1" applyBorder="1" applyAlignment="1"/>
    <xf numFmtId="43" fontId="27" fillId="0" borderId="0" xfId="3" applyFont="1"/>
    <xf numFmtId="0" fontId="0" fillId="0" borderId="0" xfId="0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5" xfId="0" applyFont="1" applyBorder="1"/>
    <xf numFmtId="0" fontId="10" fillId="0" borderId="0" xfId="0" applyFont="1" applyAlignment="1">
      <alignment vertical="center"/>
    </xf>
    <xf numFmtId="0" fontId="2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30" fillId="0" borderId="0" xfId="1" applyFont="1" applyBorder="1"/>
    <xf numFmtId="164" fontId="31" fillId="0" borderId="8" xfId="1" applyFont="1" applyBorder="1" applyAlignment="1">
      <alignment horizontal="right"/>
    </xf>
    <xf numFmtId="0" fontId="10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10" fillId="0" borderId="20" xfId="1" applyFont="1" applyBorder="1" applyAlignment="1">
      <alignment horizontal="center"/>
    </xf>
    <xf numFmtId="164" fontId="10" fillId="0" borderId="21" xfId="1" applyFont="1" applyBorder="1" applyAlignment="1">
      <alignment horizontal="center"/>
    </xf>
    <xf numFmtId="0" fontId="29" fillId="0" borderId="5" xfId="0" applyFont="1" applyBorder="1"/>
    <xf numFmtId="0" fontId="29" fillId="0" borderId="0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11" xfId="0" applyFont="1" applyBorder="1" applyAlignment="1">
      <alignment horizontal="center"/>
    </xf>
    <xf numFmtId="164" fontId="10" fillId="0" borderId="11" xfId="1" applyFont="1" applyBorder="1"/>
    <xf numFmtId="49" fontId="10" fillId="0" borderId="11" xfId="0" applyNumberFormat="1" applyFont="1" applyBorder="1" applyAlignment="1">
      <alignment horizontal="center"/>
    </xf>
    <xf numFmtId="164" fontId="29" fillId="0" borderId="11" xfId="1" applyFont="1" applyBorder="1"/>
    <xf numFmtId="164" fontId="32" fillId="0" borderId="11" xfId="1" applyFont="1" applyBorder="1"/>
    <xf numFmtId="164" fontId="33" fillId="0" borderId="11" xfId="1" applyFont="1" applyBorder="1"/>
    <xf numFmtId="164" fontId="34" fillId="0" borderId="11" xfId="1" applyFont="1" applyBorder="1"/>
    <xf numFmtId="43" fontId="10" fillId="0" borderId="11" xfId="2" applyFont="1" applyBorder="1"/>
    <xf numFmtId="164" fontId="30" fillId="0" borderId="11" xfId="1" applyFont="1" applyBorder="1"/>
    <xf numFmtId="0" fontId="29" fillId="0" borderId="6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left"/>
    </xf>
    <xf numFmtId="164" fontId="35" fillId="0" borderId="0" xfId="1" applyFont="1" applyAlignment="1"/>
    <xf numFmtId="0" fontId="10" fillId="0" borderId="0" xfId="0" applyFont="1" applyAlignment="1">
      <alignment horizontal="right"/>
    </xf>
    <xf numFmtId="164" fontId="10" fillId="0" borderId="0" xfId="1" applyFont="1" applyAlignment="1"/>
    <xf numFmtId="164" fontId="10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29" fillId="0" borderId="0" xfId="0" applyFont="1" applyAlignment="1"/>
    <xf numFmtId="164" fontId="29" fillId="0" borderId="0" xfId="1" applyFont="1" applyAlignment="1"/>
    <xf numFmtId="49" fontId="17" fillId="0" borderId="0" xfId="0" applyNumberFormat="1" applyFont="1" applyBorder="1" applyAlignment="1">
      <alignment horizontal="center"/>
    </xf>
    <xf numFmtId="164" fontId="17" fillId="0" borderId="0" xfId="1" applyFont="1" applyBorder="1"/>
    <xf numFmtId="164" fontId="26" fillId="0" borderId="0" xfId="1" applyFont="1" applyBorder="1"/>
    <xf numFmtId="43" fontId="17" fillId="0" borderId="0" xfId="2" applyFont="1" applyBorder="1"/>
    <xf numFmtId="0" fontId="10" fillId="0" borderId="0" xfId="0" applyFont="1" applyBorder="1" applyAlignment="1">
      <alignment vertical="center"/>
    </xf>
    <xf numFmtId="164" fontId="31" fillId="0" borderId="0" xfId="1" applyFont="1" applyBorder="1" applyAlignment="1">
      <alignment horizontal="right"/>
    </xf>
    <xf numFmtId="0" fontId="29" fillId="0" borderId="7" xfId="0" applyFont="1" applyBorder="1"/>
    <xf numFmtId="0" fontId="10" fillId="0" borderId="8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164" fontId="10" fillId="0" borderId="12" xfId="1" applyFont="1" applyBorder="1"/>
    <xf numFmtId="43" fontId="10" fillId="0" borderId="12" xfId="2" applyFont="1" applyBorder="1"/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9" fillId="0" borderId="5" xfId="0" applyFont="1" applyFill="1" applyBorder="1"/>
    <xf numFmtId="0" fontId="10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center"/>
    </xf>
    <xf numFmtId="164" fontId="10" fillId="0" borderId="11" xfId="1" applyFont="1" applyFill="1" applyBorder="1"/>
    <xf numFmtId="0" fontId="10" fillId="0" borderId="0" xfId="0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29" xfId="0" applyFont="1" applyBorder="1"/>
    <xf numFmtId="0" fontId="0" fillId="0" borderId="30" xfId="0" applyBorder="1"/>
    <xf numFmtId="0" fontId="0" fillId="0" borderId="31" xfId="0" applyBorder="1"/>
    <xf numFmtId="49" fontId="0" fillId="0" borderId="10" xfId="0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29" xfId="0" applyBorder="1"/>
    <xf numFmtId="164" fontId="1" fillId="0" borderId="1" xfId="1" applyFont="1" applyBorder="1"/>
    <xf numFmtId="0" fontId="0" fillId="0" borderId="30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0" fontId="10" fillId="0" borderId="0" xfId="0" applyFont="1" applyBorder="1" applyAlignment="1"/>
    <xf numFmtId="0" fontId="10" fillId="0" borderId="6" xfId="0" applyFont="1" applyBorder="1" applyAlignment="1"/>
    <xf numFmtId="43" fontId="33" fillId="0" borderId="11" xfId="2" applyFont="1" applyBorder="1"/>
    <xf numFmtId="0" fontId="1" fillId="0" borderId="0" xfId="0" applyFont="1" applyFill="1" applyBorder="1" applyAlignment="1"/>
    <xf numFmtId="0" fontId="12" fillId="0" borderId="0" xfId="0" applyFo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/>
    <xf numFmtId="0" fontId="0" fillId="0" borderId="11" xfId="0" applyFont="1" applyBorder="1" applyAlignment="1">
      <alignment horizontal="center"/>
    </xf>
    <xf numFmtId="164" fontId="33" fillId="0" borderId="11" xfId="1" applyFont="1" applyFill="1" applyBorder="1"/>
    <xf numFmtId="164" fontId="33" fillId="0" borderId="12" xfId="1" applyFont="1" applyBorder="1"/>
    <xf numFmtId="0" fontId="10" fillId="0" borderId="9" xfId="0" applyFont="1" applyBorder="1" applyAlignment="1">
      <alignment horizontal="left"/>
    </xf>
    <xf numFmtId="0" fontId="10" fillId="0" borderId="11" xfId="0" applyFont="1" applyBorder="1"/>
    <xf numFmtId="49" fontId="33" fillId="0" borderId="11" xfId="0" applyNumberFormat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33" fillId="0" borderId="0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24" fillId="0" borderId="0" xfId="0" applyFont="1"/>
    <xf numFmtId="0" fontId="37" fillId="0" borderId="0" xfId="0" applyFont="1"/>
    <xf numFmtId="164" fontId="4" fillId="0" borderId="10" xfId="1" applyFont="1" applyBorder="1" applyAlignment="1"/>
    <xf numFmtId="164" fontId="4" fillId="0" borderId="4" xfId="1" applyFont="1" applyBorder="1" applyAlignment="1"/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13" xfId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1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164" fontId="10" fillId="0" borderId="13" xfId="1" applyFont="1" applyBorder="1" applyAlignment="1">
      <alignment horizontal="center"/>
    </xf>
    <xf numFmtId="164" fontId="10" fillId="0" borderId="19" xfId="1" applyFont="1" applyBorder="1" applyAlignment="1">
      <alignment horizontal="center"/>
    </xf>
    <xf numFmtId="164" fontId="10" fillId="0" borderId="20" xfId="1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0" fillId="0" borderId="19" xfId="1" applyFont="1" applyBorder="1" applyAlignment="1">
      <alignment horizontal="center" vertical="center"/>
    </xf>
    <xf numFmtId="164" fontId="10" fillId="0" borderId="21" xfId="1" applyFont="1" applyBorder="1" applyAlignment="1">
      <alignment horizontal="center" vertical="center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Comma 3" xfId="3" xr:uid="{9697C69A-7027-4050-9C55-23806308772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L%20V%20All%20Off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All%20Off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"/>
      <sheetName val="Sheet2"/>
      <sheetName val="Sheet3"/>
    </sheetNames>
    <sheetDataSet>
      <sheetData sheetId="0">
        <row r="8">
          <cell r="E8">
            <v>3432600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"/>
      <sheetName val="Sheet2"/>
      <sheetName val="Sheet3"/>
    </sheetNames>
    <sheetDataSet>
      <sheetData sheetId="0">
        <row r="8">
          <cell r="E8">
            <v>3306600</v>
          </cell>
          <cell r="AD8">
            <v>1122348</v>
          </cell>
        </row>
        <row r="9">
          <cell r="F9">
            <v>3461326</v>
          </cell>
        </row>
        <row r="10">
          <cell r="E10">
            <v>288000</v>
          </cell>
          <cell r="F10">
            <v>384000</v>
          </cell>
          <cell r="H10">
            <v>144000</v>
          </cell>
          <cell r="I10">
            <v>72000</v>
          </cell>
          <cell r="J10">
            <v>48000</v>
          </cell>
          <cell r="K10">
            <v>168000</v>
          </cell>
          <cell r="L10">
            <v>216000</v>
          </cell>
          <cell r="M10">
            <v>96000</v>
          </cell>
          <cell r="Y10">
            <v>168000</v>
          </cell>
          <cell r="Z10">
            <v>384000</v>
          </cell>
          <cell r="AA10">
            <v>96000</v>
          </cell>
          <cell r="AC10">
            <v>240000</v>
          </cell>
          <cell r="AD10">
            <v>72000</v>
          </cell>
        </row>
        <row r="11">
          <cell r="E11">
            <v>81000</v>
          </cell>
          <cell r="F11">
            <v>819000</v>
          </cell>
          <cell r="G11">
            <v>67500</v>
          </cell>
          <cell r="H11">
            <v>67500</v>
          </cell>
          <cell r="I11">
            <v>67500</v>
          </cell>
          <cell r="J11">
            <v>67500</v>
          </cell>
          <cell r="K11">
            <v>112500</v>
          </cell>
          <cell r="L11">
            <v>112500</v>
          </cell>
          <cell r="M11">
            <v>67500</v>
          </cell>
          <cell r="Y11">
            <v>67500</v>
          </cell>
          <cell r="AA11">
            <v>67500</v>
          </cell>
          <cell r="AC11">
            <v>67500</v>
          </cell>
          <cell r="AD11">
            <v>67500</v>
          </cell>
        </row>
        <row r="12">
          <cell r="F12">
            <v>819000</v>
          </cell>
          <cell r="G12">
            <v>67500</v>
          </cell>
          <cell r="H12">
            <v>67500</v>
          </cell>
          <cell r="I12">
            <v>67500</v>
          </cell>
          <cell r="J12">
            <v>67500</v>
          </cell>
          <cell r="K12">
            <v>112500</v>
          </cell>
          <cell r="L12">
            <v>112500</v>
          </cell>
          <cell r="M12">
            <v>67500</v>
          </cell>
          <cell r="Y12">
            <v>67500</v>
          </cell>
          <cell r="AA12">
            <v>67500</v>
          </cell>
          <cell r="AC12">
            <v>67500</v>
          </cell>
          <cell r="AD12">
            <v>67500</v>
          </cell>
        </row>
        <row r="13">
          <cell r="E13">
            <v>72000</v>
          </cell>
          <cell r="F13">
            <v>96000</v>
          </cell>
          <cell r="H13">
            <v>36000</v>
          </cell>
          <cell r="I13">
            <v>18000</v>
          </cell>
          <cell r="J13">
            <v>12000</v>
          </cell>
          <cell r="K13">
            <v>42000</v>
          </cell>
          <cell r="L13">
            <v>54000</v>
          </cell>
          <cell r="M13">
            <v>24000</v>
          </cell>
          <cell r="Y13">
            <v>42000</v>
          </cell>
          <cell r="Z13">
            <v>96000</v>
          </cell>
          <cell r="AA13">
            <v>24000</v>
          </cell>
          <cell r="AC13">
            <v>60000</v>
          </cell>
          <cell r="AD13">
            <v>18000</v>
          </cell>
        </row>
        <row r="14">
          <cell r="AC14">
            <v>180000</v>
          </cell>
        </row>
        <row r="15">
          <cell r="AC15">
            <v>18000</v>
          </cell>
        </row>
        <row r="17">
          <cell r="J17">
            <v>50000</v>
          </cell>
          <cell r="K17">
            <v>50000</v>
          </cell>
          <cell r="L17">
            <v>50000</v>
          </cell>
        </row>
        <row r="18">
          <cell r="J18">
            <v>5000</v>
          </cell>
        </row>
        <row r="21">
          <cell r="AD21">
            <v>93529</v>
          </cell>
        </row>
        <row r="22">
          <cell r="AD22">
            <v>93529</v>
          </cell>
        </row>
        <row r="23">
          <cell r="E23">
            <v>60000</v>
          </cell>
          <cell r="F23">
            <v>80000</v>
          </cell>
          <cell r="H23">
            <v>30000</v>
          </cell>
          <cell r="I23">
            <v>15000</v>
          </cell>
          <cell r="J23">
            <v>10000</v>
          </cell>
          <cell r="K23">
            <v>35000</v>
          </cell>
          <cell r="L23">
            <v>45000</v>
          </cell>
          <cell r="M23">
            <v>20000</v>
          </cell>
          <cell r="Y23">
            <v>35000</v>
          </cell>
          <cell r="Z23">
            <v>80000</v>
          </cell>
          <cell r="AA23">
            <v>20000</v>
          </cell>
          <cell r="AC23">
            <v>50000</v>
          </cell>
          <cell r="AD23">
            <v>15000</v>
          </cell>
        </row>
        <row r="25">
          <cell r="AD25">
            <v>134684</v>
          </cell>
        </row>
        <row r="26">
          <cell r="E26">
            <v>21600</v>
          </cell>
          <cell r="F26">
            <v>28800</v>
          </cell>
          <cell r="H26">
            <v>10800</v>
          </cell>
          <cell r="I26">
            <v>5400</v>
          </cell>
          <cell r="J26">
            <v>3600</v>
          </cell>
          <cell r="K26">
            <v>12600</v>
          </cell>
          <cell r="L26">
            <v>16200</v>
          </cell>
          <cell r="M26">
            <v>7200</v>
          </cell>
          <cell r="Y26">
            <v>12600</v>
          </cell>
          <cell r="Z26">
            <v>28800</v>
          </cell>
          <cell r="AA26">
            <v>7200</v>
          </cell>
          <cell r="AC26">
            <v>18000</v>
          </cell>
          <cell r="AD26">
            <v>5400</v>
          </cell>
        </row>
        <row r="27">
          <cell r="AD27">
            <v>15936</v>
          </cell>
        </row>
        <row r="28">
          <cell r="E28">
            <v>14400</v>
          </cell>
          <cell r="H28">
            <v>7200</v>
          </cell>
          <cell r="I28">
            <v>3600</v>
          </cell>
          <cell r="J28">
            <v>2400</v>
          </cell>
          <cell r="K28">
            <v>8400</v>
          </cell>
          <cell r="L28">
            <v>10800</v>
          </cell>
          <cell r="M28">
            <v>4800</v>
          </cell>
          <cell r="Y28">
            <v>8400</v>
          </cell>
          <cell r="AA28">
            <v>4800</v>
          </cell>
          <cell r="AC28">
            <v>12000</v>
          </cell>
          <cell r="AD28">
            <v>3600</v>
          </cell>
        </row>
        <row r="31">
          <cell r="E31">
            <v>60000</v>
          </cell>
          <cell r="F31">
            <v>80000</v>
          </cell>
          <cell r="H31">
            <v>30000</v>
          </cell>
          <cell r="I31">
            <v>15000</v>
          </cell>
          <cell r="J31">
            <v>10000</v>
          </cell>
          <cell r="K31">
            <v>35000</v>
          </cell>
          <cell r="L31">
            <v>45000</v>
          </cell>
          <cell r="M31">
            <v>20000</v>
          </cell>
          <cell r="Y31">
            <v>35000</v>
          </cell>
          <cell r="Z31">
            <v>80000</v>
          </cell>
          <cell r="AA31">
            <v>20000</v>
          </cell>
          <cell r="AC31">
            <v>50000</v>
          </cell>
          <cell r="AD31">
            <v>15000</v>
          </cell>
        </row>
        <row r="43">
          <cell r="E43">
            <v>20000</v>
          </cell>
        </row>
        <row r="44">
          <cell r="E44">
            <v>30000</v>
          </cell>
        </row>
        <row r="45">
          <cell r="E45">
            <v>20000</v>
          </cell>
        </row>
        <row r="46">
          <cell r="E46">
            <v>25000</v>
          </cell>
        </row>
        <row r="47">
          <cell r="E47">
            <v>5000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M165"/>
  <sheetViews>
    <sheetView topLeftCell="B116" zoomScale="70" zoomScaleNormal="70" workbookViewId="0">
      <selection activeCell="L128" sqref="L128"/>
    </sheetView>
  </sheetViews>
  <sheetFormatPr defaultColWidth="9.109375" defaultRowHeight="14.1" customHeight="1" x14ac:dyDescent="0.3"/>
  <cols>
    <col min="1" max="1" width="3" style="31" customWidth="1"/>
    <col min="2" max="2" width="3.33203125" style="31" customWidth="1"/>
    <col min="3" max="3" width="2.88671875" style="31" customWidth="1"/>
    <col min="4" max="4" width="41.33203125" style="31" customWidth="1"/>
    <col min="5" max="5" width="15.5546875" style="85" customWidth="1"/>
    <col min="6" max="6" width="16.44140625" style="48" customWidth="1"/>
    <col min="7" max="7" width="16.5546875" style="48" customWidth="1"/>
    <col min="8" max="8" width="15.5546875" style="48" customWidth="1"/>
    <col min="9" max="9" width="16.44140625" style="48" customWidth="1"/>
    <col min="10" max="10" width="17.33203125" style="48" customWidth="1"/>
    <col min="11" max="11" width="12.88671875" style="31" customWidth="1"/>
    <col min="12" max="16384" width="9.109375" style="31"/>
  </cols>
  <sheetData>
    <row r="1" spans="1:10" ht="14.1" customHeight="1" x14ac:dyDescent="0.3">
      <c r="B1" s="31" t="s">
        <v>0</v>
      </c>
      <c r="E1" s="330"/>
      <c r="J1" s="48" t="s">
        <v>27</v>
      </c>
    </row>
    <row r="2" spans="1:10" ht="14.1" customHeight="1" x14ac:dyDescent="0.3">
      <c r="A2" s="655" t="s">
        <v>376</v>
      </c>
      <c r="B2" s="655"/>
      <c r="C2" s="655"/>
      <c r="D2" s="655"/>
      <c r="E2" s="655"/>
      <c r="F2" s="655"/>
      <c r="G2" s="655"/>
      <c r="H2" s="655"/>
      <c r="I2" s="655"/>
      <c r="J2" s="655"/>
    </row>
    <row r="3" spans="1:10" ht="14.1" customHeight="1" x14ac:dyDescent="0.3">
      <c r="A3" s="641" t="s">
        <v>377</v>
      </c>
      <c r="B3" s="641"/>
      <c r="C3" s="641"/>
      <c r="D3" s="641"/>
      <c r="E3" s="641"/>
      <c r="F3" s="641"/>
      <c r="G3" s="641"/>
      <c r="H3" s="641"/>
      <c r="I3" s="641"/>
      <c r="J3" s="641"/>
    </row>
    <row r="4" spans="1:10" ht="14.1" customHeight="1" thickBot="1" x14ac:dyDescent="0.35">
      <c r="A4" s="620" t="s">
        <v>394</v>
      </c>
      <c r="B4" s="621"/>
      <c r="C4" s="621"/>
      <c r="D4" s="621"/>
      <c r="J4" s="195" t="s">
        <v>340</v>
      </c>
    </row>
    <row r="5" spans="1:10" ht="13.2" customHeight="1" thickBot="1" x14ac:dyDescent="0.35">
      <c r="A5" s="25"/>
      <c r="B5" s="26"/>
      <c r="C5" s="26"/>
      <c r="D5" s="26"/>
      <c r="E5" s="27"/>
      <c r="F5" s="62"/>
      <c r="G5" s="642" t="s">
        <v>20</v>
      </c>
      <c r="H5" s="642"/>
      <c r="I5" s="642"/>
      <c r="J5" s="615" t="s">
        <v>25</v>
      </c>
    </row>
    <row r="6" spans="1:10" ht="13.2" customHeight="1" x14ac:dyDescent="0.3">
      <c r="A6" s="646" t="s">
        <v>1</v>
      </c>
      <c r="B6" s="647"/>
      <c r="C6" s="647"/>
      <c r="D6" s="643"/>
      <c r="E6" s="643" t="s">
        <v>17</v>
      </c>
      <c r="F6" s="61" t="s">
        <v>18</v>
      </c>
      <c r="G6" s="401" t="s">
        <v>393</v>
      </c>
      <c r="H6" s="401" t="s">
        <v>22</v>
      </c>
      <c r="I6" s="644" t="s">
        <v>23</v>
      </c>
      <c r="J6" s="616"/>
    </row>
    <row r="7" spans="1:10" ht="13.2" customHeight="1" x14ac:dyDescent="0.3">
      <c r="A7" s="646"/>
      <c r="B7" s="647"/>
      <c r="C7" s="647"/>
      <c r="D7" s="643"/>
      <c r="E7" s="643"/>
      <c r="F7" s="61" t="s">
        <v>19</v>
      </c>
      <c r="G7" s="402" t="s">
        <v>19</v>
      </c>
      <c r="H7" s="402" t="s">
        <v>24</v>
      </c>
      <c r="I7" s="645"/>
      <c r="J7" s="61" t="s">
        <v>26</v>
      </c>
    </row>
    <row r="8" spans="1:10" ht="13.2" customHeight="1" thickBot="1" x14ac:dyDescent="0.35">
      <c r="A8" s="648" t="s">
        <v>395</v>
      </c>
      <c r="B8" s="649"/>
      <c r="C8" s="649"/>
      <c r="D8" s="650"/>
      <c r="E8" s="403" t="s">
        <v>396</v>
      </c>
      <c r="F8" s="403" t="s">
        <v>397</v>
      </c>
      <c r="G8" s="403" t="s">
        <v>398</v>
      </c>
      <c r="H8" s="403" t="s">
        <v>399</v>
      </c>
      <c r="I8" s="403" t="s">
        <v>400</v>
      </c>
      <c r="J8" s="403" t="s">
        <v>401</v>
      </c>
    </row>
    <row r="9" spans="1:10" s="39" customFormat="1" ht="13.2" customHeight="1" x14ac:dyDescent="0.3">
      <c r="A9" s="651" t="s">
        <v>62</v>
      </c>
      <c r="B9" s="618"/>
      <c r="C9" s="618"/>
      <c r="D9" s="619"/>
      <c r="E9" s="179"/>
      <c r="F9" s="14"/>
      <c r="G9" s="14"/>
      <c r="H9" s="14"/>
      <c r="I9" s="14"/>
      <c r="J9" s="14"/>
    </row>
    <row r="10" spans="1:10" s="39" customFormat="1" ht="13.2" customHeight="1" x14ac:dyDescent="0.3">
      <c r="A10" s="32"/>
      <c r="B10" s="621" t="s">
        <v>2</v>
      </c>
      <c r="C10" s="621"/>
      <c r="D10" s="622"/>
      <c r="E10" s="52" t="s">
        <v>158</v>
      </c>
      <c r="F10" s="14"/>
      <c r="G10" s="14"/>
      <c r="H10" s="14"/>
      <c r="I10" s="14"/>
      <c r="J10" s="14"/>
    </row>
    <row r="11" spans="1:10" s="39" customFormat="1" ht="13.2" customHeight="1" x14ac:dyDescent="0.3">
      <c r="A11" s="32"/>
      <c r="B11" s="33"/>
      <c r="C11" s="621" t="s">
        <v>3</v>
      </c>
      <c r="D11" s="622"/>
      <c r="E11" s="87" t="s">
        <v>78</v>
      </c>
      <c r="F11" s="22">
        <v>2901504</v>
      </c>
      <c r="G11" s="22">
        <v>1507332</v>
      </c>
      <c r="H11" s="22">
        <v>1799268</v>
      </c>
      <c r="I11" s="22">
        <f t="shared" ref="I11:I27" si="0">SUM(G11:H11)</f>
        <v>3306600</v>
      </c>
      <c r="J11" s="22">
        <f>[1]Sheet1!$E$8</f>
        <v>3432600</v>
      </c>
    </row>
    <row r="12" spans="1:10" s="39" customFormat="1" ht="13.2" customHeight="1" x14ac:dyDescent="0.3">
      <c r="A12" s="32"/>
      <c r="B12" s="621" t="s">
        <v>4</v>
      </c>
      <c r="C12" s="621"/>
      <c r="D12" s="622"/>
      <c r="E12" s="52" t="s">
        <v>159</v>
      </c>
      <c r="F12" s="365">
        <f>SUM(F14:F22)</f>
        <v>683869</v>
      </c>
      <c r="G12" s="365">
        <f>SUM(G14:G22)</f>
        <v>367722</v>
      </c>
      <c r="H12" s="365">
        <f>SUM(H14:H22)</f>
        <v>406378</v>
      </c>
      <c r="I12" s="365">
        <f t="shared" si="0"/>
        <v>774100</v>
      </c>
      <c r="J12" s="365">
        <f>SUM(J14:J22)</f>
        <v>785108</v>
      </c>
    </row>
    <row r="13" spans="1:10" s="39" customFormat="1" ht="13.2" customHeight="1" x14ac:dyDescent="0.3">
      <c r="A13" s="32"/>
      <c r="B13" s="31"/>
      <c r="C13" s="621" t="s">
        <v>5</v>
      </c>
      <c r="D13" s="622"/>
      <c r="E13" s="87" t="s">
        <v>79</v>
      </c>
      <c r="F13" s="22">
        <v>264000</v>
      </c>
      <c r="G13" s="22">
        <v>132000</v>
      </c>
      <c r="H13" s="22">
        <v>156000</v>
      </c>
      <c r="I13" s="22">
        <f t="shared" si="0"/>
        <v>288000</v>
      </c>
      <c r="J13" s="22">
        <f>[2]Sheet1!$E$10</f>
        <v>288000</v>
      </c>
    </row>
    <row r="14" spans="1:10" s="39" customFormat="1" ht="13.2" customHeight="1" x14ac:dyDescent="0.3">
      <c r="A14" s="32"/>
      <c r="B14" s="31"/>
      <c r="C14" s="231" t="s">
        <v>128</v>
      </c>
      <c r="D14" s="230"/>
      <c r="E14" s="232" t="s">
        <v>143</v>
      </c>
      <c r="F14" s="22">
        <v>81000</v>
      </c>
      <c r="G14" s="22">
        <v>40500</v>
      </c>
      <c r="H14" s="22">
        <v>40500</v>
      </c>
      <c r="I14" s="22">
        <f t="shared" si="0"/>
        <v>81000</v>
      </c>
      <c r="J14" s="22">
        <f>[2]Sheet1!$E$11</f>
        <v>81000</v>
      </c>
    </row>
    <row r="15" spans="1:10" s="39" customFormat="1" ht="13.2" customHeight="1" x14ac:dyDescent="0.3">
      <c r="A15" s="32"/>
      <c r="B15" s="31"/>
      <c r="C15" s="231" t="s">
        <v>246</v>
      </c>
      <c r="D15" s="230"/>
      <c r="E15" s="232" t="s">
        <v>144</v>
      </c>
      <c r="F15" s="22">
        <v>0</v>
      </c>
      <c r="G15" s="22">
        <v>0</v>
      </c>
      <c r="H15" s="22">
        <v>0</v>
      </c>
      <c r="I15" s="22">
        <f t="shared" si="0"/>
        <v>0</v>
      </c>
      <c r="J15" s="22">
        <v>0</v>
      </c>
    </row>
    <row r="16" spans="1:10" s="39" customFormat="1" ht="13.2" customHeight="1" x14ac:dyDescent="0.3">
      <c r="A16" s="32"/>
      <c r="B16" s="31"/>
      <c r="C16" s="231" t="s">
        <v>130</v>
      </c>
      <c r="D16" s="230"/>
      <c r="E16" s="232" t="s">
        <v>145</v>
      </c>
      <c r="F16" s="22">
        <v>66000</v>
      </c>
      <c r="G16" s="22">
        <v>66000</v>
      </c>
      <c r="H16" s="22">
        <v>6000</v>
      </c>
      <c r="I16" s="22">
        <f t="shared" si="0"/>
        <v>72000</v>
      </c>
      <c r="J16" s="22">
        <f>[2]Sheet1!$E$13</f>
        <v>72000</v>
      </c>
    </row>
    <row r="17" spans="1:10" s="39" customFormat="1" ht="13.2" customHeight="1" x14ac:dyDescent="0.3">
      <c r="A17" s="32"/>
      <c r="B17" s="31"/>
      <c r="C17" s="231" t="s">
        <v>133</v>
      </c>
      <c r="D17" s="230"/>
      <c r="E17" s="232" t="s">
        <v>148</v>
      </c>
      <c r="F17" s="22">
        <v>0</v>
      </c>
      <c r="G17" s="22">
        <v>0</v>
      </c>
      <c r="H17" s="22">
        <v>0</v>
      </c>
      <c r="I17" s="22">
        <f t="shared" si="0"/>
        <v>0</v>
      </c>
      <c r="J17" s="22">
        <v>0</v>
      </c>
    </row>
    <row r="18" spans="1:10" s="39" customFormat="1" ht="13.2" customHeight="1" x14ac:dyDescent="0.3">
      <c r="A18" s="32"/>
      <c r="B18" s="31"/>
      <c r="C18" s="385" t="s">
        <v>378</v>
      </c>
      <c r="D18" s="386"/>
      <c r="E18" s="393"/>
      <c r="F18" s="22">
        <v>0</v>
      </c>
      <c r="G18" s="22">
        <v>10000</v>
      </c>
      <c r="H18" s="22"/>
      <c r="I18" s="22">
        <f t="shared" si="0"/>
        <v>10000</v>
      </c>
      <c r="J18" s="22">
        <v>0</v>
      </c>
    </row>
    <row r="19" spans="1:10" s="39" customFormat="1" ht="13.2" customHeight="1" x14ac:dyDescent="0.3">
      <c r="A19" s="32"/>
      <c r="B19" s="31"/>
      <c r="C19" s="231" t="s">
        <v>137</v>
      </c>
      <c r="D19" s="230"/>
      <c r="E19" s="232" t="s">
        <v>150</v>
      </c>
      <c r="F19" s="239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s="39" customFormat="1" ht="13.2" customHeight="1" x14ac:dyDescent="0.3">
      <c r="A20" s="32"/>
      <c r="B20" s="31"/>
      <c r="C20" s="231" t="s">
        <v>136</v>
      </c>
      <c r="D20" s="230"/>
      <c r="E20" s="232" t="s">
        <v>152</v>
      </c>
      <c r="F20" s="22">
        <v>241792</v>
      </c>
      <c r="G20" s="22">
        <v>0</v>
      </c>
      <c r="H20" s="22">
        <v>275550</v>
      </c>
      <c r="I20" s="22">
        <f t="shared" si="0"/>
        <v>275550</v>
      </c>
      <c r="J20" s="22">
        <v>286054</v>
      </c>
    </row>
    <row r="21" spans="1:10" s="39" customFormat="1" ht="13.2" customHeight="1" x14ac:dyDescent="0.3">
      <c r="A21" s="32"/>
      <c r="B21" s="31"/>
      <c r="C21" s="231" t="s">
        <v>233</v>
      </c>
      <c r="E21" s="232" t="s">
        <v>152</v>
      </c>
      <c r="F21" s="22">
        <v>240077</v>
      </c>
      <c r="G21" s="22">
        <v>251222</v>
      </c>
      <c r="H21" s="22">
        <v>24328</v>
      </c>
      <c r="I21" s="22">
        <f>SUM(G21:H21)</f>
        <v>275550</v>
      </c>
      <c r="J21" s="22">
        <v>286054</v>
      </c>
    </row>
    <row r="22" spans="1:10" s="39" customFormat="1" ht="13.2" customHeight="1" x14ac:dyDescent="0.3">
      <c r="A22" s="32"/>
      <c r="B22" s="31"/>
      <c r="C22" s="231" t="s">
        <v>138</v>
      </c>
      <c r="D22" s="230"/>
      <c r="E22" s="232" t="s">
        <v>153</v>
      </c>
      <c r="F22" s="22">
        <v>55000</v>
      </c>
      <c r="G22" s="22">
        <v>0</v>
      </c>
      <c r="H22" s="22">
        <v>60000</v>
      </c>
      <c r="I22" s="22">
        <f t="shared" si="0"/>
        <v>60000</v>
      </c>
      <c r="J22" s="22">
        <f>[2]Sheet1!E23</f>
        <v>60000</v>
      </c>
    </row>
    <row r="23" spans="1:10" s="39" customFormat="1" ht="13.2" customHeight="1" x14ac:dyDescent="0.3">
      <c r="A23" s="32"/>
      <c r="B23" s="33" t="s">
        <v>60</v>
      </c>
      <c r="C23" s="33"/>
      <c r="D23" s="34"/>
      <c r="E23" s="52" t="s">
        <v>154</v>
      </c>
      <c r="F23" s="366">
        <f>SUM(F24:F27)</f>
        <v>405766.25999999995</v>
      </c>
      <c r="G23" s="366">
        <f>SUM(G24:G27)</f>
        <v>215903.33</v>
      </c>
      <c r="H23" s="366">
        <f t="shared" ref="H23" si="1">SUM(H24:H27)</f>
        <v>261858.67</v>
      </c>
      <c r="I23" s="365">
        <f t="shared" si="0"/>
        <v>477762</v>
      </c>
      <c r="J23" s="366">
        <f>SUM(J24:J27)</f>
        <v>537852</v>
      </c>
    </row>
    <row r="24" spans="1:10" s="39" customFormat="1" ht="13.2" customHeight="1" x14ac:dyDescent="0.3">
      <c r="A24" s="32"/>
      <c r="B24" s="31"/>
      <c r="C24" s="231" t="s">
        <v>139</v>
      </c>
      <c r="D24" s="230"/>
      <c r="E24" s="233" t="s">
        <v>155</v>
      </c>
      <c r="F24" s="22">
        <v>348180.47999999998</v>
      </c>
      <c r="G24" s="22">
        <v>179748.24</v>
      </c>
      <c r="H24" s="22">
        <v>217056.76</v>
      </c>
      <c r="I24" s="22">
        <f t="shared" si="0"/>
        <v>396805</v>
      </c>
      <c r="J24" s="22">
        <v>411918</v>
      </c>
    </row>
    <row r="25" spans="1:10" s="39" customFormat="1" ht="13.2" customHeight="1" x14ac:dyDescent="0.3">
      <c r="A25" s="32"/>
      <c r="B25" s="31"/>
      <c r="C25" s="231" t="s">
        <v>140</v>
      </c>
      <c r="D25" s="230"/>
      <c r="E25" s="233" t="s">
        <v>156</v>
      </c>
      <c r="F25" s="22">
        <v>13200</v>
      </c>
      <c r="G25" s="22">
        <v>9900</v>
      </c>
      <c r="H25" s="22">
        <v>11700</v>
      </c>
      <c r="I25" s="22">
        <f t="shared" si="0"/>
        <v>21600</v>
      </c>
      <c r="J25" s="22">
        <f>[2]Sheet1!E26</f>
        <v>21600</v>
      </c>
    </row>
    <row r="26" spans="1:10" s="39" customFormat="1" ht="13.2" customHeight="1" x14ac:dyDescent="0.3">
      <c r="A26" s="32"/>
      <c r="B26" s="31"/>
      <c r="C26" s="231" t="s">
        <v>141</v>
      </c>
      <c r="D26" s="230"/>
      <c r="E26" s="233" t="s">
        <v>160</v>
      </c>
      <c r="F26" s="22">
        <v>31315.74</v>
      </c>
      <c r="G26" s="22">
        <v>19674.37</v>
      </c>
      <c r="H26" s="22">
        <v>25282.63</v>
      </c>
      <c r="I26" s="22">
        <f t="shared" si="0"/>
        <v>44957</v>
      </c>
      <c r="J26" s="22">
        <v>89934</v>
      </c>
    </row>
    <row r="27" spans="1:10" s="39" customFormat="1" ht="13.2" customHeight="1" x14ac:dyDescent="0.3">
      <c r="A27" s="32"/>
      <c r="B27" s="31"/>
      <c r="C27" s="231" t="s">
        <v>142</v>
      </c>
      <c r="D27" s="230"/>
      <c r="E27" s="233" t="s">
        <v>157</v>
      </c>
      <c r="F27" s="22">
        <v>13070.04</v>
      </c>
      <c r="G27" s="22">
        <v>6580.72</v>
      </c>
      <c r="H27" s="22">
        <v>7819.28</v>
      </c>
      <c r="I27" s="22">
        <f t="shared" si="0"/>
        <v>14400</v>
      </c>
      <c r="J27" s="22">
        <f>[2]Sheet1!E28</f>
        <v>14400</v>
      </c>
    </row>
    <row r="28" spans="1:10" s="39" customFormat="1" ht="13.2" customHeight="1" x14ac:dyDescent="0.3">
      <c r="A28" s="32"/>
      <c r="B28" s="80" t="s">
        <v>6</v>
      </c>
      <c r="C28" s="79"/>
      <c r="E28" s="52" t="s">
        <v>161</v>
      </c>
      <c r="F28" s="14"/>
      <c r="G28" s="14"/>
      <c r="H28" s="14"/>
      <c r="I28" s="14"/>
      <c r="J28" s="14"/>
    </row>
    <row r="29" spans="1:10" s="39" customFormat="1" ht="13.2" customHeight="1" x14ac:dyDescent="0.3">
      <c r="A29" s="32"/>
      <c r="B29" s="33"/>
      <c r="C29" s="229" t="s">
        <v>6</v>
      </c>
      <c r="D29" s="230"/>
      <c r="E29" s="233" t="s">
        <v>157</v>
      </c>
      <c r="F29" s="366">
        <f>SUM(F30:F30)</f>
        <v>55000</v>
      </c>
      <c r="G29" s="365">
        <v>0</v>
      </c>
      <c r="H29" s="365">
        <v>65000</v>
      </c>
      <c r="I29" s="365">
        <f>SUM(G29:H29)</f>
        <v>65000</v>
      </c>
      <c r="J29" s="365">
        <v>0</v>
      </c>
    </row>
    <row r="30" spans="1:10" s="39" customFormat="1" ht="13.2" customHeight="1" x14ac:dyDescent="0.3">
      <c r="A30" s="32"/>
      <c r="B30" s="33"/>
      <c r="D30" s="222" t="s">
        <v>234</v>
      </c>
      <c r="E30" s="52"/>
      <c r="F30" s="22">
        <v>55000</v>
      </c>
      <c r="G30" s="19">
        <v>0</v>
      </c>
      <c r="H30" s="22">
        <v>60000</v>
      </c>
      <c r="I30" s="22">
        <f>SUM(G30:H30)</f>
        <v>60000</v>
      </c>
      <c r="J30" s="22">
        <f>[2]Sheet1!$E$31</f>
        <v>60000</v>
      </c>
    </row>
    <row r="31" spans="1:10" s="39" customFormat="1" ht="13.2" customHeight="1" x14ac:dyDescent="0.3">
      <c r="A31" s="32"/>
      <c r="B31" s="618" t="s">
        <v>87</v>
      </c>
      <c r="C31" s="618"/>
      <c r="D31" s="619"/>
      <c r="E31" s="86"/>
      <c r="F31" s="201">
        <f>SUM(F11,F12,F13,F23,F29)</f>
        <v>4310139.26</v>
      </c>
      <c r="G31" s="201">
        <f>SUM(G11,G12,G13,G23,G30)</f>
        <v>2222957.33</v>
      </c>
      <c r="H31" s="201">
        <f>SUM(H11,H12,H13,H23,H30)</f>
        <v>2683504.67</v>
      </c>
      <c r="I31" s="201">
        <f>SUM(I11,I12,I13,I23,I30)</f>
        <v>4906462</v>
      </c>
      <c r="J31" s="201">
        <f>SUM(J11,J12,J13,J23,J30)</f>
        <v>5103560</v>
      </c>
    </row>
    <row r="32" spans="1:10" ht="13.2" customHeight="1" x14ac:dyDescent="0.3">
      <c r="A32" s="38" t="s">
        <v>7</v>
      </c>
      <c r="B32" s="33"/>
      <c r="D32" s="34"/>
      <c r="E32" s="86"/>
      <c r="F32" s="35"/>
      <c r="G32" s="35"/>
      <c r="H32" s="35"/>
      <c r="I32" s="35"/>
      <c r="J32" s="35"/>
    </row>
    <row r="33" spans="1:10" ht="13.2" customHeight="1" x14ac:dyDescent="0.3">
      <c r="A33" s="38"/>
      <c r="B33" s="620" t="s">
        <v>8</v>
      </c>
      <c r="C33" s="621"/>
      <c r="D33" s="622"/>
      <c r="E33" s="52" t="s">
        <v>121</v>
      </c>
      <c r="F33" s="368">
        <f>SUM(F34:F38)</f>
        <v>784953.5</v>
      </c>
      <c r="G33" s="368">
        <f>SUM(G34:G38)</f>
        <v>121718.6</v>
      </c>
      <c r="H33" s="368">
        <f>SUM(H34:H38)</f>
        <v>573281.4</v>
      </c>
      <c r="I33" s="368">
        <f>SUM(I34:I38)</f>
        <v>695000</v>
      </c>
      <c r="J33" s="368">
        <f>SUM(J34:J39)</f>
        <v>800000</v>
      </c>
    </row>
    <row r="34" spans="1:10" ht="13.2" customHeight="1" x14ac:dyDescent="0.3">
      <c r="A34" s="38"/>
      <c r="B34" s="540"/>
      <c r="C34" s="621" t="s">
        <v>8</v>
      </c>
      <c r="D34" s="622"/>
      <c r="E34" s="233" t="s">
        <v>114</v>
      </c>
      <c r="F34" s="22">
        <v>745681.5</v>
      </c>
      <c r="G34" s="22">
        <v>118398.6</v>
      </c>
      <c r="H34" s="22">
        <v>481601.4</v>
      </c>
      <c r="I34" s="65">
        <f t="shared" ref="I34:I39" si="2">SUM(G34:H34)</f>
        <v>600000</v>
      </c>
      <c r="J34" s="65">
        <v>700000</v>
      </c>
    </row>
    <row r="35" spans="1:10" ht="13.2" customHeight="1" x14ac:dyDescent="0.3">
      <c r="A35" s="38"/>
      <c r="B35" s="540"/>
      <c r="C35" s="621" t="s">
        <v>91</v>
      </c>
      <c r="D35" s="622"/>
      <c r="E35" s="233" t="s">
        <v>247</v>
      </c>
      <c r="F35" s="22">
        <v>4237</v>
      </c>
      <c r="G35" s="22">
        <v>3320</v>
      </c>
      <c r="H35" s="22">
        <v>16680</v>
      </c>
      <c r="I35" s="65">
        <f t="shared" si="2"/>
        <v>20000</v>
      </c>
      <c r="J35" s="65">
        <f>[2]Sheet1!E43</f>
        <v>20000</v>
      </c>
    </row>
    <row r="36" spans="1:10" ht="13.2" customHeight="1" x14ac:dyDescent="0.3">
      <c r="A36" s="38"/>
      <c r="B36" s="540"/>
      <c r="C36" s="621" t="s">
        <v>92</v>
      </c>
      <c r="D36" s="622"/>
      <c r="E36" s="233" t="s">
        <v>248</v>
      </c>
      <c r="F36" s="22">
        <v>1500</v>
      </c>
      <c r="G36" s="22">
        <v>0</v>
      </c>
      <c r="H36" s="22">
        <v>30000</v>
      </c>
      <c r="I36" s="65">
        <f t="shared" si="2"/>
        <v>30000</v>
      </c>
      <c r="J36" s="65">
        <f>[2]Sheet1!E44</f>
        <v>30000</v>
      </c>
    </row>
    <row r="37" spans="1:10" ht="13.2" customHeight="1" x14ac:dyDescent="0.3">
      <c r="A37" s="38"/>
      <c r="B37" s="540"/>
      <c r="C37" s="621" t="s">
        <v>93</v>
      </c>
      <c r="D37" s="622"/>
      <c r="E37" s="233" t="s">
        <v>249</v>
      </c>
      <c r="F37" s="22">
        <v>9935</v>
      </c>
      <c r="G37" s="22">
        <v>0</v>
      </c>
      <c r="H37" s="22">
        <v>20000</v>
      </c>
      <c r="I37" s="65">
        <f t="shared" si="2"/>
        <v>20000</v>
      </c>
      <c r="J37" s="65">
        <f>[2]Sheet1!E45</f>
        <v>20000</v>
      </c>
    </row>
    <row r="38" spans="1:10" ht="13.2" customHeight="1" x14ac:dyDescent="0.3">
      <c r="A38" s="38"/>
      <c r="B38" s="540"/>
      <c r="C38" s="621" t="s">
        <v>90</v>
      </c>
      <c r="D38" s="622"/>
      <c r="E38" s="233" t="s">
        <v>250</v>
      </c>
      <c r="F38" s="22">
        <v>23600</v>
      </c>
      <c r="G38" s="22">
        <v>0</v>
      </c>
      <c r="H38" s="22">
        <v>25000</v>
      </c>
      <c r="I38" s="65">
        <f t="shared" si="2"/>
        <v>25000</v>
      </c>
      <c r="J38" s="65">
        <f>[2]Sheet1!E46</f>
        <v>25000</v>
      </c>
    </row>
    <row r="39" spans="1:10" ht="13.2" customHeight="1" x14ac:dyDescent="0.3">
      <c r="A39" s="217"/>
      <c r="B39" s="541"/>
      <c r="C39" s="348" t="s">
        <v>308</v>
      </c>
      <c r="D39" s="542"/>
      <c r="E39" s="52" t="s">
        <v>292</v>
      </c>
      <c r="F39" s="297">
        <v>4320</v>
      </c>
      <c r="G39" s="298">
        <v>1750</v>
      </c>
      <c r="H39" s="298">
        <v>3250</v>
      </c>
      <c r="I39" s="299">
        <f t="shared" si="2"/>
        <v>5000</v>
      </c>
      <c r="J39" s="299">
        <f>[2]Sheet1!E47</f>
        <v>5000</v>
      </c>
    </row>
    <row r="40" spans="1:10" ht="14.1" customHeight="1" x14ac:dyDescent="0.3">
      <c r="A40" s="54"/>
      <c r="B40" s="181"/>
      <c r="C40" s="181"/>
      <c r="D40" s="182"/>
      <c r="E40" s="183"/>
      <c r="F40" s="184"/>
      <c r="G40" s="184"/>
      <c r="H40" s="184"/>
      <c r="I40" s="185"/>
      <c r="J40" s="186"/>
    </row>
    <row r="41" spans="1:10" ht="14.1" customHeight="1" x14ac:dyDescent="0.3">
      <c r="A41" s="36"/>
      <c r="B41" s="605"/>
      <c r="C41" s="605"/>
      <c r="D41" s="606"/>
      <c r="E41" s="159"/>
      <c r="F41" s="188"/>
      <c r="G41" s="188"/>
      <c r="H41" s="188"/>
      <c r="I41" s="192"/>
      <c r="J41" s="49"/>
    </row>
    <row r="42" spans="1:10" ht="14.1" customHeight="1" x14ac:dyDescent="0.3">
      <c r="A42" s="36"/>
      <c r="B42" s="605"/>
      <c r="C42" s="605"/>
      <c r="D42" s="606"/>
      <c r="E42" s="159"/>
      <c r="F42" s="188"/>
      <c r="G42" s="188"/>
      <c r="H42" s="188"/>
      <c r="I42" s="192"/>
      <c r="J42" s="49"/>
    </row>
    <row r="43" spans="1:10" ht="14.1" customHeight="1" x14ac:dyDescent="0.3">
      <c r="A43" s="36"/>
      <c r="B43" s="265"/>
      <c r="C43" s="265"/>
      <c r="D43" s="266"/>
      <c r="E43" s="159"/>
      <c r="F43" s="188"/>
      <c r="G43" s="188"/>
      <c r="H43" s="188"/>
      <c r="I43" s="192"/>
      <c r="J43" s="49"/>
    </row>
    <row r="44" spans="1:10" ht="14.1" customHeight="1" x14ac:dyDescent="0.3">
      <c r="A44" s="36"/>
      <c r="B44" s="265"/>
      <c r="C44" s="265"/>
      <c r="D44" s="266"/>
      <c r="E44" s="159"/>
      <c r="F44" s="188"/>
      <c r="G44" s="188"/>
      <c r="H44" s="188"/>
      <c r="I44" s="192"/>
      <c r="J44" s="49"/>
    </row>
    <row r="45" spans="1:10" ht="6" customHeight="1" x14ac:dyDescent="0.3">
      <c r="A45" s="36"/>
      <c r="B45" s="265"/>
      <c r="C45" s="265"/>
      <c r="D45" s="266"/>
      <c r="E45" s="159"/>
      <c r="F45" s="188"/>
      <c r="G45" s="188"/>
      <c r="H45" s="188"/>
      <c r="I45" s="192"/>
      <c r="J45" s="49"/>
    </row>
    <row r="46" spans="1:10" ht="12.9" customHeight="1" thickBot="1" x14ac:dyDescent="0.35">
      <c r="A46" s="620" t="s">
        <v>61</v>
      </c>
      <c r="B46" s="621"/>
      <c r="C46" s="621"/>
      <c r="D46" s="621"/>
      <c r="E46" s="159"/>
      <c r="F46" s="188"/>
      <c r="G46" s="188"/>
      <c r="H46" s="188"/>
      <c r="I46" s="192"/>
      <c r="J46" s="195" t="s">
        <v>339</v>
      </c>
    </row>
    <row r="47" spans="1:10" ht="12.45" customHeight="1" thickBot="1" x14ac:dyDescent="0.35">
      <c r="A47" s="25"/>
      <c r="B47" s="26"/>
      <c r="C47" s="26"/>
      <c r="D47" s="26"/>
      <c r="E47" s="27"/>
      <c r="F47" s="268"/>
      <c r="G47" s="642" t="s">
        <v>20</v>
      </c>
      <c r="H47" s="642"/>
      <c r="I47" s="642"/>
      <c r="J47" s="615" t="s">
        <v>25</v>
      </c>
    </row>
    <row r="48" spans="1:10" ht="12.45" customHeight="1" x14ac:dyDescent="0.3">
      <c r="A48" s="270"/>
      <c r="B48" s="271"/>
      <c r="C48" s="271"/>
      <c r="D48" s="271"/>
      <c r="E48" s="617" t="s">
        <v>17</v>
      </c>
      <c r="F48" s="269" t="s">
        <v>18</v>
      </c>
      <c r="G48" s="269" t="s">
        <v>21</v>
      </c>
      <c r="H48" s="269" t="s">
        <v>22</v>
      </c>
      <c r="I48" s="616" t="s">
        <v>23</v>
      </c>
      <c r="J48" s="616"/>
    </row>
    <row r="49" spans="1:10" ht="12.45" customHeight="1" x14ac:dyDescent="0.3">
      <c r="A49" s="626" t="s">
        <v>1</v>
      </c>
      <c r="B49" s="627"/>
      <c r="C49" s="627"/>
      <c r="D49" s="627"/>
      <c r="E49" s="617"/>
      <c r="F49" s="269" t="s">
        <v>19</v>
      </c>
      <c r="G49" s="269" t="s">
        <v>19</v>
      </c>
      <c r="H49" s="269" t="s">
        <v>24</v>
      </c>
      <c r="I49" s="616"/>
      <c r="J49" s="269" t="s">
        <v>26</v>
      </c>
    </row>
    <row r="50" spans="1:10" ht="12.45" customHeight="1" thickBot="1" x14ac:dyDescent="0.35">
      <c r="A50" s="628">
        <v>1</v>
      </c>
      <c r="B50" s="629"/>
      <c r="C50" s="629"/>
      <c r="D50" s="629"/>
      <c r="E50" s="28">
        <v>2</v>
      </c>
      <c r="F50" s="28">
        <v>3</v>
      </c>
      <c r="G50" s="28">
        <v>4</v>
      </c>
      <c r="H50" s="28">
        <v>5</v>
      </c>
      <c r="I50" s="28">
        <v>6</v>
      </c>
      <c r="J50" s="28">
        <v>7</v>
      </c>
    </row>
    <row r="51" spans="1:10" ht="12.45" customHeight="1" x14ac:dyDescent="0.3">
      <c r="A51" s="193"/>
      <c r="B51" s="623" t="s">
        <v>9</v>
      </c>
      <c r="C51" s="624"/>
      <c r="D51" s="625"/>
      <c r="E51" s="194" t="s">
        <v>122</v>
      </c>
      <c r="F51" s="370">
        <f>SUM(F52:F56)</f>
        <v>110440</v>
      </c>
      <c r="G51" s="370">
        <f>SUM(G52:G56)</f>
        <v>81150</v>
      </c>
      <c r="H51" s="370">
        <f>SUM(H52:H56)</f>
        <v>413850</v>
      </c>
      <c r="I51" s="370">
        <f>SUM(I52:I56)</f>
        <v>495000</v>
      </c>
      <c r="J51" s="370">
        <f>SUM(J52:J56)</f>
        <v>495000</v>
      </c>
    </row>
    <row r="52" spans="1:10" ht="12.45" customHeight="1" x14ac:dyDescent="0.3">
      <c r="A52" s="38"/>
      <c r="B52" s="231"/>
      <c r="C52" s="637" t="s">
        <v>50</v>
      </c>
      <c r="D52" s="622"/>
      <c r="E52" s="233" t="s">
        <v>115</v>
      </c>
      <c r="F52" s="22">
        <v>85690</v>
      </c>
      <c r="G52" s="22">
        <v>81150</v>
      </c>
      <c r="H52" s="22">
        <v>318850</v>
      </c>
      <c r="I52" s="65">
        <f t="shared" ref="I52:I56" si="3">SUM(G52:H52)</f>
        <v>400000</v>
      </c>
      <c r="J52" s="65">
        <v>400000</v>
      </c>
    </row>
    <row r="53" spans="1:10" ht="12.45" customHeight="1" x14ac:dyDescent="0.3">
      <c r="A53" s="38"/>
      <c r="B53" s="231"/>
      <c r="C53" s="637" t="s">
        <v>94</v>
      </c>
      <c r="D53" s="622"/>
      <c r="E53" s="233" t="s">
        <v>251</v>
      </c>
      <c r="F53" s="22">
        <v>8640</v>
      </c>
      <c r="G53" s="22">
        <v>0</v>
      </c>
      <c r="H53" s="22">
        <v>15000</v>
      </c>
      <c r="I53" s="65">
        <f t="shared" si="3"/>
        <v>15000</v>
      </c>
      <c r="J53" s="65">
        <v>15000</v>
      </c>
    </row>
    <row r="54" spans="1:10" ht="12.45" customHeight="1" x14ac:dyDescent="0.3">
      <c r="A54" s="38"/>
      <c r="B54" s="231"/>
      <c r="C54" s="637" t="s">
        <v>95</v>
      </c>
      <c r="D54" s="622"/>
      <c r="E54" s="233" t="s">
        <v>252</v>
      </c>
      <c r="F54" s="22">
        <v>0</v>
      </c>
      <c r="G54" s="22">
        <v>0</v>
      </c>
      <c r="H54" s="22">
        <v>30000</v>
      </c>
      <c r="I54" s="65">
        <f t="shared" si="3"/>
        <v>30000</v>
      </c>
      <c r="J54" s="65">
        <v>30000</v>
      </c>
    </row>
    <row r="55" spans="1:10" ht="12.45" customHeight="1" x14ac:dyDescent="0.3">
      <c r="A55" s="38"/>
      <c r="B55" s="231"/>
      <c r="C55" s="637" t="s">
        <v>97</v>
      </c>
      <c r="D55" s="622"/>
      <c r="E55" s="52" t="s">
        <v>253</v>
      </c>
      <c r="F55" s="22">
        <v>0</v>
      </c>
      <c r="G55" s="22">
        <v>0</v>
      </c>
      <c r="H55" s="22">
        <v>25000</v>
      </c>
      <c r="I55" s="65">
        <f t="shared" si="3"/>
        <v>25000</v>
      </c>
      <c r="J55" s="65">
        <v>25000</v>
      </c>
    </row>
    <row r="56" spans="1:10" ht="12.45" customHeight="1" x14ac:dyDescent="0.3">
      <c r="A56" s="38"/>
      <c r="B56" s="231"/>
      <c r="C56" s="637" t="s">
        <v>96</v>
      </c>
      <c r="D56" s="622"/>
      <c r="E56" s="52" t="s">
        <v>254</v>
      </c>
      <c r="F56" s="22">
        <v>16110</v>
      </c>
      <c r="G56" s="22">
        <v>0</v>
      </c>
      <c r="H56" s="22">
        <v>25000</v>
      </c>
      <c r="I56" s="65">
        <f t="shared" si="3"/>
        <v>25000</v>
      </c>
      <c r="J56" s="65">
        <v>25000</v>
      </c>
    </row>
    <row r="57" spans="1:10" ht="12.45" customHeight="1" x14ac:dyDescent="0.3">
      <c r="A57" s="38"/>
      <c r="B57" s="620" t="s">
        <v>10</v>
      </c>
      <c r="C57" s="621"/>
      <c r="D57" s="622"/>
      <c r="E57" s="52" t="s">
        <v>123</v>
      </c>
      <c r="F57" s="368">
        <f>SUM(F58:F64)</f>
        <v>1192261.6000000001</v>
      </c>
      <c r="G57" s="368">
        <f>SUM(G58:G64)</f>
        <v>117537.25</v>
      </c>
      <c r="H57" s="368">
        <f>SUM(H58:H64)</f>
        <v>152462.75</v>
      </c>
      <c r="I57" s="368">
        <f>SUM(I58:I64)</f>
        <v>270000</v>
      </c>
      <c r="J57" s="368">
        <f>SUM(J58:J64)</f>
        <v>1800000</v>
      </c>
    </row>
    <row r="58" spans="1:10" ht="12.45" customHeight="1" x14ac:dyDescent="0.3">
      <c r="A58" s="38"/>
      <c r="B58" s="231"/>
      <c r="C58" s="637" t="s">
        <v>35</v>
      </c>
      <c r="D58" s="622"/>
      <c r="E58" s="52" t="s">
        <v>116</v>
      </c>
      <c r="F58" s="22">
        <v>220526.6</v>
      </c>
      <c r="G58" s="22">
        <v>105887.25</v>
      </c>
      <c r="H58" s="22">
        <v>94112.75</v>
      </c>
      <c r="I58" s="65">
        <f t="shared" ref="I58:J70" si="4">SUM(G58:H58)</f>
        <v>200000</v>
      </c>
      <c r="J58" s="65">
        <v>250000</v>
      </c>
    </row>
    <row r="59" spans="1:10" ht="12.45" customHeight="1" x14ac:dyDescent="0.3">
      <c r="A59" s="38"/>
      <c r="B59" s="286"/>
      <c r="C59" s="288" t="s">
        <v>311</v>
      </c>
      <c r="D59" s="287"/>
      <c r="E59" s="52" t="s">
        <v>358</v>
      </c>
      <c r="F59" s="22">
        <v>5660</v>
      </c>
      <c r="G59" s="22">
        <v>400</v>
      </c>
      <c r="H59" s="22">
        <v>9600</v>
      </c>
      <c r="I59" s="65">
        <f t="shared" si="4"/>
        <v>10000</v>
      </c>
      <c r="J59" s="65">
        <v>10000</v>
      </c>
    </row>
    <row r="60" spans="1:10" ht="12.45" customHeight="1" x14ac:dyDescent="0.3">
      <c r="A60" s="38"/>
      <c r="B60" s="385"/>
      <c r="C60" s="390" t="s">
        <v>402</v>
      </c>
      <c r="D60" s="386"/>
      <c r="E60" s="422" t="s">
        <v>359</v>
      </c>
      <c r="F60" s="22">
        <v>0</v>
      </c>
      <c r="G60" s="22">
        <v>0</v>
      </c>
      <c r="H60" s="22">
        <v>5000</v>
      </c>
      <c r="I60" s="65">
        <f t="shared" si="4"/>
        <v>5000</v>
      </c>
      <c r="J60" s="65">
        <v>5000</v>
      </c>
    </row>
    <row r="61" spans="1:10" ht="12.45" customHeight="1" x14ac:dyDescent="0.3">
      <c r="A61" s="38"/>
      <c r="B61" s="301"/>
      <c r="C61" s="353" t="s">
        <v>362</v>
      </c>
      <c r="D61" s="302"/>
      <c r="E61" s="52" t="s">
        <v>360</v>
      </c>
      <c r="F61" s="22">
        <v>0</v>
      </c>
      <c r="G61" s="22">
        <v>400</v>
      </c>
      <c r="H61" s="22">
        <v>9600</v>
      </c>
      <c r="I61" s="65">
        <f t="shared" si="4"/>
        <v>10000</v>
      </c>
      <c r="J61" s="65">
        <v>10000</v>
      </c>
    </row>
    <row r="62" spans="1:10" ht="12.45" customHeight="1" x14ac:dyDescent="0.3">
      <c r="A62" s="38"/>
      <c r="B62" s="231"/>
      <c r="C62" s="635" t="s">
        <v>309</v>
      </c>
      <c r="D62" s="622"/>
      <c r="E62" s="52" t="s">
        <v>361</v>
      </c>
      <c r="F62" s="22">
        <v>4425</v>
      </c>
      <c r="G62" s="22">
        <v>10850</v>
      </c>
      <c r="H62" s="22">
        <v>14150</v>
      </c>
      <c r="I62" s="65">
        <f t="shared" si="4"/>
        <v>25000</v>
      </c>
      <c r="J62" s="65">
        <v>25000</v>
      </c>
    </row>
    <row r="63" spans="1:10" ht="12.45" customHeight="1" x14ac:dyDescent="0.3">
      <c r="A63" s="38"/>
      <c r="B63" s="286"/>
      <c r="C63" s="353" t="s">
        <v>310</v>
      </c>
      <c r="D63" s="287"/>
      <c r="E63" s="52" t="s">
        <v>517</v>
      </c>
      <c r="F63" s="22">
        <v>0</v>
      </c>
      <c r="G63" s="22">
        <v>0</v>
      </c>
      <c r="H63" s="22">
        <v>20000</v>
      </c>
      <c r="I63" s="65">
        <f t="shared" si="4"/>
        <v>20000</v>
      </c>
      <c r="J63" s="65">
        <v>0</v>
      </c>
    </row>
    <row r="64" spans="1:10" ht="12.45" customHeight="1" x14ac:dyDescent="0.3">
      <c r="A64" s="38"/>
      <c r="C64" s="222" t="s">
        <v>316</v>
      </c>
      <c r="D64" s="34"/>
      <c r="E64" s="233" t="s">
        <v>207</v>
      </c>
      <c r="F64" s="22">
        <v>961650</v>
      </c>
      <c r="G64" s="22">
        <v>0</v>
      </c>
      <c r="H64" s="22">
        <v>0</v>
      </c>
      <c r="I64" s="65">
        <f t="shared" si="4"/>
        <v>0</v>
      </c>
      <c r="J64" s="65">
        <v>1500000</v>
      </c>
    </row>
    <row r="65" spans="1:10" ht="12.45" customHeight="1" x14ac:dyDescent="0.3">
      <c r="A65" s="38"/>
      <c r="B65" s="620" t="s">
        <v>11</v>
      </c>
      <c r="C65" s="621"/>
      <c r="D65" s="622"/>
      <c r="E65" s="52" t="s">
        <v>124</v>
      </c>
      <c r="F65" s="368">
        <v>875546.77</v>
      </c>
      <c r="G65" s="368">
        <f>SUM(G66)</f>
        <v>568787.15</v>
      </c>
      <c r="H65" s="368">
        <f>SUM(H66)</f>
        <v>431212.85</v>
      </c>
      <c r="I65" s="368">
        <f t="shared" si="4"/>
        <v>1000000</v>
      </c>
      <c r="J65" s="368">
        <f t="shared" si="4"/>
        <v>1431212.85</v>
      </c>
    </row>
    <row r="66" spans="1:10" ht="12.45" customHeight="1" x14ac:dyDescent="0.3">
      <c r="A66" s="38"/>
      <c r="B66" s="231"/>
      <c r="C66" s="621" t="s">
        <v>98</v>
      </c>
      <c r="D66" s="622"/>
      <c r="E66" s="233" t="s">
        <v>118</v>
      </c>
      <c r="F66" s="22">
        <v>1039495.15</v>
      </c>
      <c r="G66" s="22">
        <v>568787.15</v>
      </c>
      <c r="H66" s="22">
        <v>431212.85</v>
      </c>
      <c r="I66" s="65">
        <f t="shared" si="4"/>
        <v>1000000</v>
      </c>
      <c r="J66" s="65">
        <v>1000000</v>
      </c>
    </row>
    <row r="67" spans="1:10" ht="12.45" customHeight="1" x14ac:dyDescent="0.3">
      <c r="A67" s="38"/>
      <c r="B67" s="620" t="s">
        <v>73</v>
      </c>
      <c r="C67" s="621"/>
      <c r="D67" s="622"/>
      <c r="E67" s="52" t="s">
        <v>125</v>
      </c>
      <c r="F67" s="368">
        <f>SUM(F68:F70)</f>
        <v>59960.81</v>
      </c>
      <c r="G67" s="368">
        <f>SUM(G68:G70)</f>
        <v>29721.46</v>
      </c>
      <c r="H67" s="368">
        <v>31270.33</v>
      </c>
      <c r="I67" s="368">
        <f t="shared" si="4"/>
        <v>60991.79</v>
      </c>
      <c r="J67" s="368">
        <f t="shared" si="4"/>
        <v>92262.12</v>
      </c>
    </row>
    <row r="68" spans="1:10" ht="12.45" customHeight="1" x14ac:dyDescent="0.3">
      <c r="A68" s="38"/>
      <c r="B68" s="63"/>
      <c r="C68" s="620" t="s">
        <v>99</v>
      </c>
      <c r="D68" s="622"/>
      <c r="E68" s="52" t="s">
        <v>119</v>
      </c>
      <c r="F68" s="22">
        <v>39800.81</v>
      </c>
      <c r="G68" s="22">
        <v>19641.46</v>
      </c>
      <c r="H68" s="161">
        <v>31958.54</v>
      </c>
      <c r="I68" s="35">
        <f t="shared" si="4"/>
        <v>51600</v>
      </c>
      <c r="J68" s="35">
        <v>80000</v>
      </c>
    </row>
    <row r="69" spans="1:10" ht="12.45" customHeight="1" x14ac:dyDescent="0.3">
      <c r="A69" s="38"/>
      <c r="B69" s="285"/>
      <c r="C69" s="285" t="s">
        <v>312</v>
      </c>
      <c r="D69" s="287"/>
      <c r="E69" s="52" t="s">
        <v>347</v>
      </c>
      <c r="F69" s="22">
        <v>0</v>
      </c>
      <c r="G69" s="22">
        <v>0</v>
      </c>
      <c r="H69" s="22">
        <v>7200</v>
      </c>
      <c r="I69" s="35">
        <f t="shared" si="4"/>
        <v>7200</v>
      </c>
      <c r="J69" s="35">
        <v>7200</v>
      </c>
    </row>
    <row r="70" spans="1:10" ht="12.45" customHeight="1" x14ac:dyDescent="0.3">
      <c r="A70" s="38"/>
      <c r="B70" s="63"/>
      <c r="C70" s="620" t="s">
        <v>313</v>
      </c>
      <c r="D70" s="622"/>
      <c r="E70" s="52" t="s">
        <v>120</v>
      </c>
      <c r="F70" s="22">
        <v>20160</v>
      </c>
      <c r="G70" s="22">
        <v>10080</v>
      </c>
      <c r="H70" s="22">
        <v>39920</v>
      </c>
      <c r="I70" s="35">
        <f t="shared" si="4"/>
        <v>50000</v>
      </c>
      <c r="J70" s="35">
        <v>50000</v>
      </c>
    </row>
    <row r="71" spans="1:10" ht="12.45" customHeight="1" x14ac:dyDescent="0.3">
      <c r="A71" s="38"/>
      <c r="B71" s="620" t="s">
        <v>12</v>
      </c>
      <c r="C71" s="620"/>
      <c r="D71" s="636"/>
      <c r="E71" s="52" t="s">
        <v>126</v>
      </c>
      <c r="F71" s="368">
        <f>SUM(F72:F72)</f>
        <v>600000</v>
      </c>
      <c r="G71" s="368">
        <f>SUM(G72:G72)</f>
        <v>300000</v>
      </c>
      <c r="H71" s="368">
        <f>SUM(H72:H72)</f>
        <v>300000</v>
      </c>
      <c r="I71" s="368">
        <f>SUM(I72:I72)</f>
        <v>600000</v>
      </c>
      <c r="J71" s="368">
        <f>SUM(J72:J72)</f>
        <v>750000</v>
      </c>
    </row>
    <row r="72" spans="1:10" ht="12.45" customHeight="1" x14ac:dyDescent="0.3">
      <c r="A72" s="38"/>
      <c r="B72" s="63"/>
      <c r="C72" s="620" t="s">
        <v>100</v>
      </c>
      <c r="D72" s="636"/>
      <c r="E72" s="52" t="s">
        <v>127</v>
      </c>
      <c r="F72" s="22">
        <v>600000</v>
      </c>
      <c r="G72" s="22">
        <v>300000</v>
      </c>
      <c r="H72" s="22">
        <v>300000</v>
      </c>
      <c r="I72" s="35">
        <f>SUM(G72:H72)</f>
        <v>600000</v>
      </c>
      <c r="J72" s="35">
        <v>750000</v>
      </c>
    </row>
    <row r="73" spans="1:10" ht="12.45" customHeight="1" x14ac:dyDescent="0.3">
      <c r="A73" s="38"/>
      <c r="B73" s="635" t="s">
        <v>58</v>
      </c>
      <c r="C73" s="637"/>
      <c r="D73" s="622"/>
      <c r="E73" s="52" t="s">
        <v>162</v>
      </c>
      <c r="F73" s="368">
        <f>SUM(F74:F78)</f>
        <v>2579247.0100000002</v>
      </c>
      <c r="G73" s="368">
        <f>SUM(G74:G81)</f>
        <v>1376108.8</v>
      </c>
      <c r="H73" s="368">
        <f>SUM(H74:H81)</f>
        <v>1493891.2</v>
      </c>
      <c r="I73" s="368">
        <f>SUM(I74:I81)</f>
        <v>2870000</v>
      </c>
      <c r="J73" s="368">
        <f>SUM(J74:J81)</f>
        <v>3970000</v>
      </c>
    </row>
    <row r="74" spans="1:10" ht="12.45" customHeight="1" x14ac:dyDescent="0.3">
      <c r="A74" s="38"/>
      <c r="B74" s="64"/>
      <c r="C74" s="635" t="s">
        <v>59</v>
      </c>
      <c r="D74" s="622"/>
      <c r="E74" s="52" t="s">
        <v>163</v>
      </c>
      <c r="F74" s="35">
        <v>235200</v>
      </c>
      <c r="G74" s="22">
        <v>133000</v>
      </c>
      <c r="H74" s="22">
        <v>167000</v>
      </c>
      <c r="I74" s="35">
        <f t="shared" ref="I74:I81" si="5">SUM(G74:H74)</f>
        <v>300000</v>
      </c>
      <c r="J74" s="35">
        <v>400000</v>
      </c>
    </row>
    <row r="75" spans="1:10" ht="12.45" customHeight="1" x14ac:dyDescent="0.3">
      <c r="A75" s="38"/>
      <c r="B75" s="64"/>
      <c r="C75" s="635" t="s">
        <v>300</v>
      </c>
      <c r="D75" s="622"/>
      <c r="E75" s="52" t="s">
        <v>164</v>
      </c>
      <c r="F75" s="35">
        <v>574100</v>
      </c>
      <c r="G75" s="22">
        <v>272600</v>
      </c>
      <c r="H75" s="22">
        <v>327400</v>
      </c>
      <c r="I75" s="35">
        <f t="shared" si="5"/>
        <v>600000</v>
      </c>
      <c r="J75" s="35">
        <v>700000</v>
      </c>
    </row>
    <row r="76" spans="1:10" ht="12.45" customHeight="1" x14ac:dyDescent="0.3">
      <c r="A76" s="38"/>
      <c r="B76" s="64"/>
      <c r="C76" s="222" t="s">
        <v>101</v>
      </c>
      <c r="D76" s="34"/>
      <c r="E76" s="52" t="s">
        <v>301</v>
      </c>
      <c r="F76" s="35">
        <v>1469985.56</v>
      </c>
      <c r="G76" s="22">
        <v>955468.80000000005</v>
      </c>
      <c r="H76" s="22">
        <v>644531.19999999995</v>
      </c>
      <c r="I76" s="35">
        <f t="shared" si="5"/>
        <v>1600000</v>
      </c>
      <c r="J76" s="35">
        <v>2500000</v>
      </c>
    </row>
    <row r="77" spans="1:10" ht="12.45" customHeight="1" x14ac:dyDescent="0.3">
      <c r="A77" s="38"/>
      <c r="B77" s="64"/>
      <c r="D77" s="222" t="s">
        <v>235</v>
      </c>
      <c r="E77" s="422" t="s">
        <v>542</v>
      </c>
      <c r="F77" s="35">
        <v>299961.45</v>
      </c>
      <c r="G77" s="35">
        <v>0</v>
      </c>
      <c r="H77" s="35">
        <v>300000</v>
      </c>
      <c r="I77" s="35">
        <f t="shared" si="5"/>
        <v>300000</v>
      </c>
      <c r="J77" s="35">
        <v>300000</v>
      </c>
    </row>
    <row r="78" spans="1:10" ht="12.45" customHeight="1" x14ac:dyDescent="0.3">
      <c r="A78" s="38"/>
      <c r="B78" s="67"/>
      <c r="C78" s="222" t="s">
        <v>226</v>
      </c>
      <c r="D78" s="131"/>
      <c r="E78" s="422" t="s">
        <v>543</v>
      </c>
      <c r="F78" s="73">
        <v>0</v>
      </c>
      <c r="G78" s="73">
        <v>0</v>
      </c>
      <c r="H78" s="22">
        <v>10000</v>
      </c>
      <c r="I78" s="35">
        <f t="shared" si="5"/>
        <v>10000</v>
      </c>
      <c r="J78" s="35">
        <v>10000</v>
      </c>
    </row>
    <row r="79" spans="1:10" ht="12.45" customHeight="1" x14ac:dyDescent="0.3">
      <c r="A79" s="38"/>
      <c r="B79" s="285"/>
      <c r="C79" s="222"/>
      <c r="D79" s="131" t="s">
        <v>314</v>
      </c>
      <c r="E79" s="422" t="s">
        <v>544</v>
      </c>
      <c r="F79" s="73">
        <v>0</v>
      </c>
      <c r="G79" s="73">
        <v>0</v>
      </c>
      <c r="H79" s="22">
        <v>5000</v>
      </c>
      <c r="I79" s="35">
        <f t="shared" si="5"/>
        <v>5000</v>
      </c>
      <c r="J79" s="35">
        <v>5000</v>
      </c>
    </row>
    <row r="80" spans="1:10" ht="12.45" customHeight="1" x14ac:dyDescent="0.3">
      <c r="A80" s="38"/>
      <c r="B80" s="285"/>
      <c r="C80" s="222"/>
      <c r="D80" s="131" t="s">
        <v>315</v>
      </c>
      <c r="E80" s="422" t="s">
        <v>545</v>
      </c>
      <c r="F80" s="73">
        <v>0</v>
      </c>
      <c r="G80" s="73">
        <v>0</v>
      </c>
      <c r="H80" s="22">
        <v>5000</v>
      </c>
      <c r="I80" s="35">
        <f t="shared" si="5"/>
        <v>5000</v>
      </c>
      <c r="J80" s="35">
        <v>5000</v>
      </c>
    </row>
    <row r="81" spans="1:13" ht="12.45" customHeight="1" x14ac:dyDescent="0.3">
      <c r="A81" s="38"/>
      <c r="B81" s="67"/>
      <c r="C81" s="222" t="s">
        <v>503</v>
      </c>
      <c r="D81" s="34"/>
      <c r="E81" s="422" t="s">
        <v>546</v>
      </c>
      <c r="F81" s="73">
        <v>45031</v>
      </c>
      <c r="G81" s="73">
        <v>15040</v>
      </c>
      <c r="H81" s="22">
        <v>34960</v>
      </c>
      <c r="I81" s="35">
        <f t="shared" si="5"/>
        <v>50000</v>
      </c>
      <c r="J81" s="35">
        <v>50000</v>
      </c>
    </row>
    <row r="82" spans="1:13" ht="12.45" customHeight="1" x14ac:dyDescent="0.3">
      <c r="A82" s="38"/>
      <c r="B82" s="483"/>
      <c r="C82" s="222"/>
      <c r="D82" s="34" t="s">
        <v>504</v>
      </c>
      <c r="E82" s="422" t="s">
        <v>620</v>
      </c>
      <c r="F82" s="73"/>
      <c r="G82" s="73"/>
      <c r="H82" s="22"/>
      <c r="I82" s="35"/>
      <c r="J82" s="35">
        <v>195000</v>
      </c>
    </row>
    <row r="83" spans="1:13" ht="12.45" customHeight="1" x14ac:dyDescent="0.3">
      <c r="A83" s="38"/>
      <c r="B83" s="620" t="s">
        <v>13</v>
      </c>
      <c r="C83" s="620"/>
      <c r="D83" s="636"/>
      <c r="E83" s="422" t="s">
        <v>166</v>
      </c>
      <c r="F83" s="368">
        <f>SUM(F84:F85)</f>
        <v>960274.53</v>
      </c>
      <c r="G83" s="368">
        <f>SUM(G84:G85)</f>
        <v>664347.61</v>
      </c>
      <c r="H83" s="368">
        <f>SUM(H84:H85)</f>
        <v>340652.39</v>
      </c>
      <c r="I83" s="368">
        <f>SUM(I84:I85)</f>
        <v>1005000</v>
      </c>
      <c r="J83" s="368">
        <f>SUM(J84:J85)</f>
        <v>1110000</v>
      </c>
    </row>
    <row r="84" spans="1:13" ht="12.45" customHeight="1" x14ac:dyDescent="0.3">
      <c r="A84" s="38"/>
      <c r="B84" s="67"/>
      <c r="C84" s="652" t="s">
        <v>102</v>
      </c>
      <c r="D84" s="634"/>
      <c r="E84" s="422" t="s">
        <v>168</v>
      </c>
      <c r="F84" s="22">
        <v>0</v>
      </c>
      <c r="G84" s="22">
        <v>0</v>
      </c>
      <c r="H84" s="22">
        <v>5000</v>
      </c>
      <c r="I84" s="65">
        <f t="shared" ref="I84:I85" si="6">SUM(G84:H84)</f>
        <v>5000</v>
      </c>
      <c r="J84" s="65">
        <v>10000</v>
      </c>
    </row>
    <row r="85" spans="1:13" ht="12.45" customHeight="1" x14ac:dyDescent="0.3">
      <c r="A85" s="38"/>
      <c r="B85" s="67"/>
      <c r="C85" s="98" t="s">
        <v>103</v>
      </c>
      <c r="D85" s="99"/>
      <c r="E85" s="422" t="s">
        <v>167</v>
      </c>
      <c r="F85" s="22">
        <v>960274.53</v>
      </c>
      <c r="G85" s="22">
        <v>664347.61</v>
      </c>
      <c r="H85" s="22">
        <v>335652.39</v>
      </c>
      <c r="I85" s="65">
        <f t="shared" si="6"/>
        <v>1000000</v>
      </c>
      <c r="J85" s="65">
        <v>1100000</v>
      </c>
    </row>
    <row r="86" spans="1:13" ht="12.45" customHeight="1" x14ac:dyDescent="0.3">
      <c r="A86" s="38"/>
      <c r="B86" s="620" t="s">
        <v>74</v>
      </c>
      <c r="C86" s="621"/>
      <c r="D86" s="622"/>
      <c r="E86" s="422" t="s">
        <v>169</v>
      </c>
      <c r="F86" s="368">
        <f>SUM(F87:F88)</f>
        <v>292899.95</v>
      </c>
      <c r="G86" s="368">
        <f>SUM(G87:G89)</f>
        <v>375499.95</v>
      </c>
      <c r="H86" s="368">
        <v>0</v>
      </c>
      <c r="I86" s="368">
        <f>SUM(I87:I89)</f>
        <v>423000</v>
      </c>
      <c r="J86" s="368">
        <f>SUM(J87:J89)</f>
        <v>280000</v>
      </c>
    </row>
    <row r="87" spans="1:13" ht="12.45" customHeight="1" x14ac:dyDescent="0.3">
      <c r="A87" s="38"/>
      <c r="B87" s="67"/>
      <c r="C87" s="653" t="s">
        <v>105</v>
      </c>
      <c r="D87" s="654"/>
      <c r="E87" s="422" t="s">
        <v>170</v>
      </c>
      <c r="F87" s="22">
        <v>243000</v>
      </c>
      <c r="G87" s="22">
        <v>250600</v>
      </c>
      <c r="H87" s="22">
        <v>47400</v>
      </c>
      <c r="I87" s="35">
        <f t="shared" ref="I87:I89" si="7">SUM(G87:H87)</f>
        <v>298000</v>
      </c>
      <c r="J87" s="35">
        <v>230000</v>
      </c>
    </row>
    <row r="88" spans="1:13" ht="12.45" customHeight="1" x14ac:dyDescent="0.3">
      <c r="A88" s="38"/>
      <c r="B88" s="358"/>
      <c r="C88" s="620" t="s">
        <v>104</v>
      </c>
      <c r="D88" s="636"/>
      <c r="E88" s="422" t="s">
        <v>194</v>
      </c>
      <c r="F88" s="22">
        <v>49899.95</v>
      </c>
      <c r="G88" s="22">
        <v>49899.95</v>
      </c>
      <c r="H88" s="22">
        <v>100.05</v>
      </c>
      <c r="I88" s="35">
        <f t="shared" si="7"/>
        <v>50000</v>
      </c>
      <c r="J88" s="35">
        <v>50000</v>
      </c>
    </row>
    <row r="89" spans="1:13" s="33" customFormat="1" ht="12.45" customHeight="1" x14ac:dyDescent="0.3">
      <c r="A89" s="217"/>
      <c r="B89" s="348"/>
      <c r="C89" s="348" t="s">
        <v>371</v>
      </c>
      <c r="D89" s="348"/>
      <c r="E89" s="374" t="s">
        <v>171</v>
      </c>
      <c r="F89" s="298">
        <v>75000</v>
      </c>
      <c r="G89" s="298">
        <v>75000</v>
      </c>
      <c r="H89" s="298">
        <v>0</v>
      </c>
      <c r="I89" s="373">
        <f t="shared" si="7"/>
        <v>75000</v>
      </c>
      <c r="J89" s="373">
        <v>0</v>
      </c>
    </row>
    <row r="90" spans="1:13" s="33" customFormat="1" ht="13.5" customHeight="1" x14ac:dyDescent="0.3">
      <c r="A90" s="36"/>
      <c r="B90" s="265"/>
      <c r="C90" s="265"/>
      <c r="D90" s="265"/>
      <c r="E90" s="159"/>
      <c r="F90" s="188"/>
      <c r="G90" s="188"/>
      <c r="H90" s="188"/>
      <c r="I90" s="49"/>
      <c r="J90" s="49"/>
    </row>
    <row r="91" spans="1:13" s="33" customFormat="1" ht="13.5" customHeight="1" x14ac:dyDescent="0.3">
      <c r="A91" s="36"/>
      <c r="B91" s="311"/>
      <c r="C91" s="311"/>
      <c r="D91" s="311"/>
      <c r="E91" s="159"/>
      <c r="F91" s="188"/>
      <c r="G91" s="188"/>
      <c r="H91" s="188"/>
      <c r="I91" s="49"/>
      <c r="J91" s="49"/>
    </row>
    <row r="92" spans="1:13" s="33" customFormat="1" ht="13.5" customHeight="1" x14ac:dyDescent="0.3">
      <c r="A92" s="36"/>
      <c r="B92" s="311"/>
      <c r="C92" s="311"/>
      <c r="D92" s="311"/>
      <c r="E92" s="159"/>
      <c r="F92" s="188"/>
      <c r="G92" s="188"/>
      <c r="H92" s="188"/>
      <c r="I92" s="49"/>
      <c r="J92" s="49"/>
    </row>
    <row r="93" spans="1:13" s="33" customFormat="1" ht="5.25" customHeight="1" x14ac:dyDescent="0.3">
      <c r="A93" s="36"/>
      <c r="B93" s="265"/>
      <c r="C93" s="265"/>
      <c r="D93" s="265"/>
      <c r="E93" s="159"/>
      <c r="F93" s="188"/>
      <c r="G93" s="188"/>
      <c r="H93" s="188"/>
      <c r="I93" s="49"/>
      <c r="J93" s="49"/>
    </row>
    <row r="94" spans="1:13" s="33" customFormat="1" ht="14.1" customHeight="1" thickBot="1" x14ac:dyDescent="0.35">
      <c r="A94" s="620" t="s">
        <v>61</v>
      </c>
      <c r="B94" s="621"/>
      <c r="C94" s="621"/>
      <c r="D94" s="621"/>
      <c r="E94" s="159"/>
      <c r="F94" s="188"/>
      <c r="G94" s="188"/>
      <c r="H94" s="188"/>
      <c r="I94" s="49"/>
      <c r="J94" s="196" t="s">
        <v>338</v>
      </c>
      <c r="M94" s="74" t="s">
        <v>54</v>
      </c>
    </row>
    <row r="95" spans="1:13" ht="14.1" customHeight="1" thickBot="1" x14ac:dyDescent="0.35">
      <c r="A95" s="25"/>
      <c r="B95" s="26"/>
      <c r="C95" s="26"/>
      <c r="D95" s="26"/>
      <c r="E95" s="27"/>
      <c r="F95" s="268"/>
      <c r="G95" s="642" t="s">
        <v>20</v>
      </c>
      <c r="H95" s="642"/>
      <c r="I95" s="642"/>
      <c r="J95" s="615" t="s">
        <v>25</v>
      </c>
    </row>
    <row r="96" spans="1:13" ht="14.1" customHeight="1" x14ac:dyDescent="0.3">
      <c r="A96" s="270"/>
      <c r="B96" s="271"/>
      <c r="C96" s="271"/>
      <c r="D96" s="271"/>
      <c r="E96" s="617" t="s">
        <v>17</v>
      </c>
      <c r="F96" s="269" t="s">
        <v>18</v>
      </c>
      <c r="G96" s="269" t="s">
        <v>21</v>
      </c>
      <c r="H96" s="269" t="s">
        <v>22</v>
      </c>
      <c r="I96" s="616" t="s">
        <v>23</v>
      </c>
      <c r="J96" s="616"/>
    </row>
    <row r="97" spans="1:10" ht="14.1" customHeight="1" x14ac:dyDescent="0.3">
      <c r="A97" s="626" t="s">
        <v>1</v>
      </c>
      <c r="B97" s="627"/>
      <c r="C97" s="627"/>
      <c r="D97" s="627"/>
      <c r="E97" s="617"/>
      <c r="F97" s="269" t="s">
        <v>19</v>
      </c>
      <c r="G97" s="269" t="s">
        <v>19</v>
      </c>
      <c r="H97" s="269" t="s">
        <v>24</v>
      </c>
      <c r="I97" s="616"/>
      <c r="J97" s="269" t="s">
        <v>26</v>
      </c>
    </row>
    <row r="98" spans="1:10" ht="14.1" customHeight="1" thickBot="1" x14ac:dyDescent="0.35">
      <c r="A98" s="628">
        <v>1</v>
      </c>
      <c r="B98" s="629"/>
      <c r="C98" s="629"/>
      <c r="D98" s="629"/>
      <c r="E98" s="28">
        <v>2</v>
      </c>
      <c r="F98" s="28">
        <v>3</v>
      </c>
      <c r="G98" s="28">
        <v>4</v>
      </c>
      <c r="H98" s="28">
        <v>5</v>
      </c>
      <c r="I98" s="28">
        <v>6</v>
      </c>
      <c r="J98" s="28">
        <v>7</v>
      </c>
    </row>
    <row r="99" spans="1:10" ht="14.1" customHeight="1" x14ac:dyDescent="0.3">
      <c r="A99" s="345"/>
      <c r="B99" s="638" t="s">
        <v>75</v>
      </c>
      <c r="C99" s="639"/>
      <c r="D99" s="640"/>
      <c r="E99" s="346" t="s">
        <v>172</v>
      </c>
      <c r="F99" s="371">
        <f>SUM(F100:F107)</f>
        <v>5066609.1099999994</v>
      </c>
      <c r="G99" s="371">
        <f>SUM(G100:G107)</f>
        <v>2154369.61</v>
      </c>
      <c r="H99" s="371">
        <f>SUM(H100:H107)</f>
        <v>2520630.39</v>
      </c>
      <c r="I99" s="371">
        <f>SUM(I100:I107)</f>
        <v>4675000</v>
      </c>
      <c r="J99" s="371">
        <f>SUM(J100:J107)</f>
        <v>7084190.3900000006</v>
      </c>
    </row>
    <row r="100" spans="1:10" ht="14.1" customHeight="1" x14ac:dyDescent="0.3">
      <c r="A100" s="38"/>
      <c r="B100" s="324"/>
      <c r="C100" s="620" t="s">
        <v>106</v>
      </c>
      <c r="D100" s="622"/>
      <c r="E100" s="52" t="s">
        <v>173</v>
      </c>
      <c r="F100" s="22">
        <v>0</v>
      </c>
      <c r="G100" s="22">
        <v>0</v>
      </c>
      <c r="H100" s="22">
        <v>29000</v>
      </c>
      <c r="I100" s="53">
        <f t="shared" ref="I100:J119" si="8">SUM(G100:H100)</f>
        <v>29000</v>
      </c>
      <c r="J100" s="53">
        <v>30000</v>
      </c>
    </row>
    <row r="101" spans="1:10" ht="14.1" customHeight="1" x14ac:dyDescent="0.3">
      <c r="A101" s="38"/>
      <c r="B101" s="324"/>
      <c r="C101" s="620" t="s">
        <v>36</v>
      </c>
      <c r="D101" s="622"/>
      <c r="E101" s="52" t="s">
        <v>174</v>
      </c>
      <c r="F101" s="22">
        <v>302390</v>
      </c>
      <c r="G101" s="22">
        <v>124760</v>
      </c>
      <c r="H101" s="22">
        <v>75240</v>
      </c>
      <c r="I101" s="53">
        <f t="shared" si="8"/>
        <v>200000</v>
      </c>
      <c r="J101" s="53">
        <v>350000</v>
      </c>
    </row>
    <row r="102" spans="1:10" ht="14.1" customHeight="1" x14ac:dyDescent="0.3">
      <c r="A102" s="38"/>
      <c r="B102" s="324"/>
      <c r="C102" s="620" t="s">
        <v>107</v>
      </c>
      <c r="D102" s="622"/>
      <c r="E102" s="52" t="s">
        <v>175</v>
      </c>
      <c r="F102" s="22">
        <v>0</v>
      </c>
      <c r="G102" s="22">
        <v>0</v>
      </c>
      <c r="H102" s="22">
        <v>6000</v>
      </c>
      <c r="I102" s="53">
        <f t="shared" si="8"/>
        <v>6000</v>
      </c>
      <c r="J102" s="53">
        <v>6000</v>
      </c>
    </row>
    <row r="103" spans="1:10" ht="14.1" customHeight="1" x14ac:dyDescent="0.3">
      <c r="A103" s="38"/>
      <c r="B103" s="324"/>
      <c r="C103" s="633" t="s">
        <v>108</v>
      </c>
      <c r="D103" s="634"/>
      <c r="E103" s="52" t="s">
        <v>176</v>
      </c>
      <c r="F103" s="22">
        <v>0</v>
      </c>
      <c r="G103" s="22">
        <v>0</v>
      </c>
      <c r="H103" s="22">
        <v>25000</v>
      </c>
      <c r="I103" s="53">
        <f t="shared" si="8"/>
        <v>25000</v>
      </c>
      <c r="J103" s="53">
        <v>25000</v>
      </c>
    </row>
    <row r="104" spans="1:10" ht="14.1" customHeight="1" x14ac:dyDescent="0.3">
      <c r="A104" s="38"/>
      <c r="B104" s="324"/>
      <c r="C104" s="620" t="s">
        <v>109</v>
      </c>
      <c r="D104" s="622"/>
      <c r="E104" s="52" t="s">
        <v>177</v>
      </c>
      <c r="F104" s="22">
        <v>0</v>
      </c>
      <c r="G104" s="22">
        <v>0</v>
      </c>
      <c r="H104" s="22">
        <v>8000</v>
      </c>
      <c r="I104" s="53">
        <f t="shared" si="8"/>
        <v>8000</v>
      </c>
      <c r="J104" s="53">
        <v>8000</v>
      </c>
    </row>
    <row r="105" spans="1:10" ht="14.1" customHeight="1" x14ac:dyDescent="0.3">
      <c r="A105" s="38"/>
      <c r="B105" s="324"/>
      <c r="C105" s="620" t="s">
        <v>37</v>
      </c>
      <c r="D105" s="622"/>
      <c r="E105" s="52" t="s">
        <v>178</v>
      </c>
      <c r="F105" s="22">
        <v>137677.5</v>
      </c>
      <c r="G105" s="22">
        <v>19000</v>
      </c>
      <c r="H105" s="22">
        <v>131000</v>
      </c>
      <c r="I105" s="53">
        <f t="shared" si="8"/>
        <v>150000</v>
      </c>
      <c r="J105" s="53">
        <v>250000</v>
      </c>
    </row>
    <row r="106" spans="1:10" ht="14.1" customHeight="1" x14ac:dyDescent="0.3">
      <c r="A106" s="38"/>
      <c r="B106" s="324"/>
      <c r="C106" s="33"/>
      <c r="D106" s="74" t="s">
        <v>456</v>
      </c>
      <c r="E106" s="52" t="s">
        <v>348</v>
      </c>
      <c r="F106" s="22">
        <v>39300</v>
      </c>
      <c r="G106" s="22">
        <v>11800</v>
      </c>
      <c r="H106" s="22">
        <v>88200</v>
      </c>
      <c r="I106" s="53">
        <f t="shared" si="8"/>
        <v>100000</v>
      </c>
      <c r="J106" s="53">
        <v>100000</v>
      </c>
    </row>
    <row r="107" spans="1:10" ht="14.1" customHeight="1" x14ac:dyDescent="0.3">
      <c r="A107" s="38"/>
      <c r="B107" s="324"/>
      <c r="C107" s="620" t="s">
        <v>75</v>
      </c>
      <c r="D107" s="622"/>
      <c r="E107" s="223" t="s">
        <v>179</v>
      </c>
      <c r="F107" s="368">
        <f>SUM(F108:F115)</f>
        <v>4587241.6099999994</v>
      </c>
      <c r="G107" s="368">
        <f>SUM(G108:G115)</f>
        <v>1998809.6099999999</v>
      </c>
      <c r="H107" s="368">
        <f>SUM(H108:H115)</f>
        <v>2158190.39</v>
      </c>
      <c r="I107" s="368">
        <f t="shared" si="8"/>
        <v>4157000</v>
      </c>
      <c r="J107" s="368">
        <f t="shared" si="8"/>
        <v>6315190.3900000006</v>
      </c>
    </row>
    <row r="108" spans="1:10" ht="14.1" customHeight="1" x14ac:dyDescent="0.3">
      <c r="A108" s="38"/>
      <c r="B108" s="324"/>
      <c r="C108" s="33"/>
      <c r="D108" s="74" t="s">
        <v>38</v>
      </c>
      <c r="E108" s="52" t="s">
        <v>179</v>
      </c>
      <c r="F108" s="22">
        <v>1758779</v>
      </c>
      <c r="G108" s="22">
        <v>330447</v>
      </c>
      <c r="H108" s="22">
        <v>493553</v>
      </c>
      <c r="I108" s="53">
        <f t="shared" si="8"/>
        <v>824000</v>
      </c>
      <c r="J108" s="53">
        <v>1000000</v>
      </c>
    </row>
    <row r="109" spans="1:10" ht="14.1" customHeight="1" x14ac:dyDescent="0.3">
      <c r="A109" s="38"/>
      <c r="B109" s="324"/>
      <c r="C109" s="33"/>
      <c r="D109" s="324" t="s">
        <v>236</v>
      </c>
      <c r="E109" s="52" t="s">
        <v>258</v>
      </c>
      <c r="F109" s="22">
        <v>76000</v>
      </c>
      <c r="G109" s="22">
        <v>52000</v>
      </c>
      <c r="H109" s="22">
        <v>98000</v>
      </c>
      <c r="I109" s="53">
        <f t="shared" si="8"/>
        <v>150000</v>
      </c>
      <c r="J109" s="53">
        <v>300000</v>
      </c>
    </row>
    <row r="110" spans="1:10" ht="14.1" customHeight="1" x14ac:dyDescent="0.3">
      <c r="A110" s="38"/>
      <c r="B110" s="324"/>
      <c r="C110" s="33"/>
      <c r="D110" s="74" t="s">
        <v>237</v>
      </c>
      <c r="E110" s="52" t="s">
        <v>259</v>
      </c>
      <c r="F110" s="22">
        <v>0</v>
      </c>
      <c r="G110" s="22">
        <v>0</v>
      </c>
      <c r="H110" s="22">
        <v>140000</v>
      </c>
      <c r="I110" s="53">
        <f t="shared" si="8"/>
        <v>140000</v>
      </c>
      <c r="J110" s="53">
        <v>140000</v>
      </c>
    </row>
    <row r="111" spans="1:10" ht="14.1" customHeight="1" x14ac:dyDescent="0.3">
      <c r="A111" s="38"/>
      <c r="B111" s="324"/>
      <c r="C111" s="33"/>
      <c r="D111" s="74" t="s">
        <v>317</v>
      </c>
      <c r="E111" s="52" t="s">
        <v>263</v>
      </c>
      <c r="F111" s="22">
        <v>100000</v>
      </c>
      <c r="G111" s="22">
        <v>0</v>
      </c>
      <c r="H111" s="22">
        <v>150000</v>
      </c>
      <c r="I111" s="53">
        <f t="shared" si="8"/>
        <v>150000</v>
      </c>
      <c r="J111" s="53">
        <v>150000</v>
      </c>
    </row>
    <row r="112" spans="1:10" ht="14.1" customHeight="1" x14ac:dyDescent="0.3">
      <c r="A112" s="38"/>
      <c r="B112" s="324"/>
      <c r="C112" s="33"/>
      <c r="D112" s="74" t="s">
        <v>238</v>
      </c>
      <c r="E112" s="52" t="s">
        <v>260</v>
      </c>
      <c r="F112" s="22">
        <v>1032212.61</v>
      </c>
      <c r="G112" s="22">
        <v>1032212.61</v>
      </c>
      <c r="H112" s="22">
        <v>787.39</v>
      </c>
      <c r="I112" s="53">
        <f t="shared" si="8"/>
        <v>1033000</v>
      </c>
      <c r="J112" s="53">
        <v>500000</v>
      </c>
    </row>
    <row r="113" spans="1:11" ht="14.1" customHeight="1" x14ac:dyDescent="0.3">
      <c r="A113" s="38"/>
      <c r="B113" s="324"/>
      <c r="C113" s="33"/>
      <c r="D113" s="74" t="s">
        <v>239</v>
      </c>
      <c r="E113" s="52" t="s">
        <v>261</v>
      </c>
      <c r="F113" s="22"/>
      <c r="G113" s="22">
        <v>0</v>
      </c>
      <c r="H113" s="22">
        <v>100000</v>
      </c>
      <c r="I113" s="53">
        <f t="shared" si="8"/>
        <v>100000</v>
      </c>
      <c r="J113" s="53">
        <v>150000</v>
      </c>
    </row>
    <row r="114" spans="1:11" ht="14.1" customHeight="1" x14ac:dyDescent="0.3">
      <c r="A114" s="38"/>
      <c r="B114" s="324"/>
      <c r="C114" s="33"/>
      <c r="D114" s="74" t="s">
        <v>240</v>
      </c>
      <c r="E114" s="52" t="s">
        <v>262</v>
      </c>
      <c r="F114" s="22">
        <v>396600</v>
      </c>
      <c r="G114" s="22">
        <v>396600</v>
      </c>
      <c r="H114" s="22">
        <v>13400</v>
      </c>
      <c r="I114" s="53">
        <f t="shared" si="8"/>
        <v>410000</v>
      </c>
      <c r="J114" s="53">
        <v>450000</v>
      </c>
    </row>
    <row r="115" spans="1:11" ht="14.1" customHeight="1" x14ac:dyDescent="0.3">
      <c r="A115" s="38"/>
      <c r="B115" s="324"/>
      <c r="C115" s="33"/>
      <c r="D115" s="324" t="s">
        <v>284</v>
      </c>
      <c r="E115" s="52" t="s">
        <v>264</v>
      </c>
      <c r="F115" s="22">
        <v>1223650</v>
      </c>
      <c r="G115" s="22">
        <v>187550</v>
      </c>
      <c r="H115" s="22">
        <v>1162450</v>
      </c>
      <c r="I115" s="53">
        <f t="shared" si="8"/>
        <v>1350000</v>
      </c>
      <c r="J115" s="53">
        <v>2500000</v>
      </c>
    </row>
    <row r="116" spans="1:11" ht="14.1" customHeight="1" x14ac:dyDescent="0.3">
      <c r="A116" s="38"/>
      <c r="B116" s="429"/>
      <c r="C116" s="33"/>
      <c r="D116" s="429" t="s">
        <v>434</v>
      </c>
      <c r="E116" s="422" t="s">
        <v>621</v>
      </c>
      <c r="F116" s="22">
        <v>0</v>
      </c>
      <c r="G116" s="22">
        <v>0</v>
      </c>
      <c r="H116" s="22">
        <v>35998.800000000003</v>
      </c>
      <c r="I116" s="53">
        <f t="shared" si="8"/>
        <v>35998.800000000003</v>
      </c>
      <c r="J116" s="431">
        <v>50000</v>
      </c>
    </row>
    <row r="117" spans="1:11" ht="14.1" customHeight="1" x14ac:dyDescent="0.3">
      <c r="A117" s="38"/>
      <c r="B117" s="465"/>
      <c r="C117" s="33"/>
      <c r="D117" s="465" t="s">
        <v>462</v>
      </c>
      <c r="E117" s="422" t="s">
        <v>365</v>
      </c>
      <c r="F117" s="22">
        <v>0</v>
      </c>
      <c r="G117" s="22">
        <v>0</v>
      </c>
      <c r="H117" s="22">
        <v>0</v>
      </c>
      <c r="I117" s="53">
        <f t="shared" si="8"/>
        <v>0</v>
      </c>
      <c r="J117" s="431">
        <v>120000</v>
      </c>
    </row>
    <row r="118" spans="1:11" ht="14.1" customHeight="1" x14ac:dyDescent="0.3">
      <c r="A118" s="38"/>
      <c r="B118" s="465"/>
      <c r="C118" s="33"/>
      <c r="D118" s="465" t="s">
        <v>463</v>
      </c>
      <c r="E118" s="422" t="s">
        <v>368</v>
      </c>
      <c r="F118" s="22">
        <v>0</v>
      </c>
      <c r="G118" s="22">
        <v>0</v>
      </c>
      <c r="H118" s="22">
        <v>0</v>
      </c>
      <c r="I118" s="53">
        <f t="shared" si="8"/>
        <v>0</v>
      </c>
      <c r="J118" s="431">
        <v>120000</v>
      </c>
    </row>
    <row r="119" spans="1:11" ht="14.1" customHeight="1" x14ac:dyDescent="0.3">
      <c r="A119" s="38"/>
      <c r="B119" s="465"/>
      <c r="C119" s="33"/>
      <c r="D119" s="465" t="s">
        <v>464</v>
      </c>
      <c r="E119" s="422" t="s">
        <v>622</v>
      </c>
      <c r="F119" s="22">
        <v>0</v>
      </c>
      <c r="G119" s="22">
        <v>0</v>
      </c>
      <c r="H119" s="22">
        <v>0</v>
      </c>
      <c r="I119" s="53">
        <f t="shared" si="8"/>
        <v>0</v>
      </c>
      <c r="J119" s="431">
        <v>50000</v>
      </c>
    </row>
    <row r="120" spans="1:11" ht="14.1" customHeight="1" x14ac:dyDescent="0.3">
      <c r="A120" s="38"/>
      <c r="B120" s="453"/>
      <c r="C120" s="74" t="s">
        <v>454</v>
      </c>
      <c r="D120" s="453"/>
      <c r="E120" s="422" t="s">
        <v>179</v>
      </c>
      <c r="F120" s="22">
        <v>0</v>
      </c>
      <c r="G120" s="22">
        <v>0</v>
      </c>
      <c r="H120" s="22">
        <v>0</v>
      </c>
      <c r="I120" s="53">
        <v>0</v>
      </c>
      <c r="J120" s="431">
        <v>0</v>
      </c>
    </row>
    <row r="121" spans="1:11" ht="14.1" customHeight="1" x14ac:dyDescent="0.3">
      <c r="A121" s="38"/>
      <c r="B121" s="548"/>
      <c r="C121" s="74"/>
      <c r="D121" s="548" t="s">
        <v>537</v>
      </c>
      <c r="E121" s="422" t="s">
        <v>179</v>
      </c>
      <c r="F121" s="22">
        <v>1000000</v>
      </c>
      <c r="G121" s="22">
        <v>0</v>
      </c>
      <c r="H121" s="22">
        <v>0</v>
      </c>
      <c r="I121" s="53">
        <f>SUM(G121:H121)</f>
        <v>0</v>
      </c>
      <c r="J121" s="431">
        <v>0</v>
      </c>
    </row>
    <row r="122" spans="1:11" ht="14.1" customHeight="1" x14ac:dyDescent="0.3">
      <c r="A122" s="38"/>
      <c r="B122" s="548"/>
      <c r="C122" s="74"/>
      <c r="D122" s="548" t="s">
        <v>535</v>
      </c>
      <c r="E122" s="422" t="s">
        <v>179</v>
      </c>
      <c r="F122" s="22">
        <v>218500</v>
      </c>
      <c r="G122" s="22">
        <v>0</v>
      </c>
      <c r="H122" s="22">
        <v>0</v>
      </c>
      <c r="I122" s="53">
        <f>SUM(G122:H122)</f>
        <v>0</v>
      </c>
      <c r="J122" s="431">
        <v>0</v>
      </c>
    </row>
    <row r="123" spans="1:11" ht="14.1" customHeight="1" x14ac:dyDescent="0.3">
      <c r="A123" s="38"/>
      <c r="B123" s="548"/>
      <c r="C123" s="74"/>
      <c r="D123" s="548" t="s">
        <v>536</v>
      </c>
      <c r="E123" s="422" t="s">
        <v>179</v>
      </c>
      <c r="F123" s="22">
        <v>184105.45</v>
      </c>
      <c r="G123" s="22">
        <v>0</v>
      </c>
      <c r="H123" s="22">
        <v>0</v>
      </c>
      <c r="I123" s="53">
        <f>SUM(G123:H123)</f>
        <v>0</v>
      </c>
      <c r="J123" s="431">
        <v>0</v>
      </c>
    </row>
    <row r="124" spans="1:11" ht="14.1" customHeight="1" x14ac:dyDescent="0.3">
      <c r="A124" s="38"/>
      <c r="B124" s="618" t="s">
        <v>88</v>
      </c>
      <c r="C124" s="618"/>
      <c r="D124" s="619"/>
      <c r="E124" s="331"/>
      <c r="F124" s="613">
        <f>SUM(F123,F122,F121,F115,F114,F112,F111,F109,F108,F106,F105,F101,F89,F88,F87,F85,F81,F77,F76,F75,F74,F72,F70,F68,F66,F64,F62,F59,F58,F56,F53,F52,F39,F38,F37,F36,F35,F34)</f>
        <v>14213098.110000001</v>
      </c>
      <c r="G124" s="613">
        <f>SUM(G114,G112,G108,G106,G105,G101,G89,G88,G85,G84,G76,G75,G74,G72,G70,G69,G68,G66,G64,G62,G58,G53,G52,G39,G38,G37,G35,G34,G115,G59,G81,G87,G109,)</f>
        <v>5790590.4299999997</v>
      </c>
      <c r="H124" s="613">
        <f>SUM(H115,H114,H113,H111,H110,H109,H108,H106,H105,H104,H103,H102,H101,H100,H89,H88,H87,H85,H84,H81,H80,H79,H78,H77,H76,H75,H74,H72,H70,H69,H68,H66,H64,H63,H62,H60,H59,H58,H56,H55,H54,H53,H52,H39,H38,H37,H36,H35,H34,H116)</f>
        <v>6381420.9799999995</v>
      </c>
      <c r="I124" s="613">
        <f>SUM(I112,I115,I114,I113,I111,I110,I109,I108,I106,I105,I104,I103,I102,I101,I100,I89,I88,I87,I85,I84,I81,I80,I79,I78,I77,I76,I75,I74,I72,I70,I69,I68,I66,I64,I63,I62,I60,I59,I58,I56,I55,I54,I53,I52,I39,I38,I37,I36,I35,I34,I116)</f>
        <v>12172798.800000001</v>
      </c>
      <c r="J124" s="614">
        <f>SUM(J82,J34,J35,J36,J37,J38,J39,J52,J53,J54,J55,J56,J58,J59,J60,J61,J62,J63,J64,J66,J68,J69,J70,J72,J74,J75,J76,J77,J78,J79,J80,J81,J84,J85,J87,J88,J100,J101,J102,J103,J104,J105,J106,J108,J109,J110,J111,J112,J113,J114,J115,J116,J117,J118,J119)</f>
        <v>16836200</v>
      </c>
      <c r="K124" s="473"/>
    </row>
    <row r="125" spans="1:11" ht="14.1" customHeight="1" x14ac:dyDescent="0.3">
      <c r="A125" s="651" t="s">
        <v>15</v>
      </c>
      <c r="B125" s="618"/>
      <c r="C125" s="618"/>
      <c r="D125" s="619"/>
      <c r="E125" s="331"/>
      <c r="F125" s="368">
        <f>SUM(F99,F86,F83,F73,F71,F67,F65,F57,F51,F33)</f>
        <v>12522193.279999999</v>
      </c>
      <c r="G125" s="37"/>
      <c r="H125" s="37"/>
      <c r="I125" s="49"/>
      <c r="J125" s="37"/>
    </row>
    <row r="126" spans="1:11" ht="14.1" customHeight="1" x14ac:dyDescent="0.3">
      <c r="A126" s="38"/>
      <c r="B126" s="621" t="s">
        <v>86</v>
      </c>
      <c r="C126" s="621"/>
      <c r="D126" s="622"/>
      <c r="E126" s="52" t="s">
        <v>180</v>
      </c>
      <c r="F126" s="53"/>
      <c r="G126" s="53"/>
      <c r="H126" s="53"/>
      <c r="I126" s="53"/>
      <c r="J126" s="53"/>
    </row>
    <row r="127" spans="1:11" ht="14.1" customHeight="1" x14ac:dyDescent="0.3">
      <c r="A127" s="38"/>
      <c r="B127" s="549"/>
      <c r="C127" s="549"/>
      <c r="D127" s="550" t="s">
        <v>538</v>
      </c>
      <c r="E127" s="422"/>
      <c r="F127" s="319">
        <v>4200000</v>
      </c>
      <c r="G127" s="53">
        <v>0</v>
      </c>
      <c r="H127" s="53">
        <v>0</v>
      </c>
      <c r="I127" s="53">
        <v>0</v>
      </c>
      <c r="J127" s="53">
        <v>0</v>
      </c>
    </row>
    <row r="128" spans="1:11" ht="14.1" customHeight="1" x14ac:dyDescent="0.3">
      <c r="A128" s="38"/>
      <c r="B128" s="462"/>
      <c r="C128" s="462"/>
      <c r="D128" s="464" t="s">
        <v>459</v>
      </c>
      <c r="E128" s="422"/>
      <c r="F128" s="319">
        <v>649000</v>
      </c>
      <c r="G128" s="53">
        <v>649000</v>
      </c>
      <c r="H128" s="53">
        <v>1000</v>
      </c>
      <c r="I128" s="53">
        <f>SUM(G128:H128)</f>
        <v>650000</v>
      </c>
      <c r="J128" s="53">
        <v>0</v>
      </c>
    </row>
    <row r="129" spans="1:13" ht="14.1" customHeight="1" x14ac:dyDescent="0.3">
      <c r="A129" s="38"/>
      <c r="B129" s="326"/>
      <c r="C129" s="324" t="s">
        <v>215</v>
      </c>
      <c r="D129" s="325"/>
      <c r="E129" s="52" t="s">
        <v>188</v>
      </c>
      <c r="F129" s="347">
        <v>0</v>
      </c>
      <c r="G129" s="53">
        <v>0</v>
      </c>
      <c r="H129" s="53">
        <v>0</v>
      </c>
      <c r="I129" s="53">
        <f t="shared" ref="I129:I151" si="9">SUM(G129:H129)</f>
        <v>0</v>
      </c>
      <c r="J129" s="180">
        <v>0</v>
      </c>
    </row>
    <row r="130" spans="1:13" ht="14.1" customHeight="1" x14ac:dyDescent="0.3">
      <c r="A130" s="38"/>
      <c r="B130" s="462"/>
      <c r="C130" s="461"/>
      <c r="D130" s="461" t="s">
        <v>458</v>
      </c>
      <c r="E130" s="422" t="s">
        <v>188</v>
      </c>
      <c r="F130" s="347">
        <v>0</v>
      </c>
      <c r="G130" s="53">
        <v>0</v>
      </c>
      <c r="H130" s="53">
        <v>12000</v>
      </c>
      <c r="I130" s="319">
        <f t="shared" ref="I130:I132" si="10">SUM(G130:H130)</f>
        <v>12000</v>
      </c>
      <c r="J130" s="180">
        <v>0</v>
      </c>
    </row>
    <row r="131" spans="1:13" ht="14.1" customHeight="1" x14ac:dyDescent="0.3">
      <c r="A131" s="38"/>
      <c r="B131" s="426"/>
      <c r="C131" s="425"/>
      <c r="D131" s="426" t="s">
        <v>426</v>
      </c>
      <c r="E131" s="436" t="s">
        <v>265</v>
      </c>
      <c r="F131" s="347">
        <v>61950</v>
      </c>
      <c r="G131" s="53">
        <v>61950</v>
      </c>
      <c r="H131" s="53">
        <v>50</v>
      </c>
      <c r="I131" s="319">
        <f t="shared" si="10"/>
        <v>62000</v>
      </c>
      <c r="J131" s="53">
        <v>30000</v>
      </c>
    </row>
    <row r="132" spans="1:13" ht="14.1" customHeight="1" x14ac:dyDescent="0.3">
      <c r="A132" s="38"/>
      <c r="B132" s="326"/>
      <c r="C132" s="324"/>
      <c r="D132" s="329" t="s">
        <v>552</v>
      </c>
      <c r="E132" s="52" t="s">
        <v>268</v>
      </c>
      <c r="F132" s="35">
        <v>0</v>
      </c>
      <c r="G132" s="35">
        <v>0</v>
      </c>
      <c r="H132" s="35">
        <v>0</v>
      </c>
      <c r="I132" s="53">
        <f t="shared" si="10"/>
        <v>0</v>
      </c>
      <c r="J132" s="53">
        <v>40000</v>
      </c>
    </row>
    <row r="133" spans="1:13" ht="11.85" customHeight="1" x14ac:dyDescent="0.3">
      <c r="A133" s="54"/>
      <c r="B133" s="328"/>
      <c r="C133" s="327"/>
      <c r="D133" s="327"/>
      <c r="E133" s="183"/>
      <c r="F133" s="316"/>
      <c r="G133" s="317"/>
      <c r="H133" s="317"/>
      <c r="I133" s="317"/>
      <c r="J133" s="317"/>
    </row>
    <row r="134" spans="1:13" ht="11.85" customHeight="1" x14ac:dyDescent="0.3">
      <c r="A134" s="36"/>
      <c r="B134" s="606"/>
      <c r="C134" s="605"/>
      <c r="D134" s="605"/>
      <c r="E134" s="159"/>
      <c r="F134" s="318"/>
      <c r="G134" s="319"/>
      <c r="H134" s="319"/>
      <c r="I134" s="319"/>
      <c r="J134" s="319"/>
    </row>
    <row r="135" spans="1:13" ht="11.85" customHeight="1" x14ac:dyDescent="0.3">
      <c r="A135" s="36"/>
      <c r="B135" s="606"/>
      <c r="C135" s="605"/>
      <c r="D135" s="605"/>
      <c r="E135" s="159"/>
      <c r="F135" s="318"/>
      <c r="G135" s="319"/>
      <c r="H135" s="319"/>
      <c r="I135" s="319"/>
      <c r="J135" s="319"/>
    </row>
    <row r="136" spans="1:13" ht="11.85" customHeight="1" x14ac:dyDescent="0.3">
      <c r="A136" s="36"/>
      <c r="B136" s="606"/>
      <c r="C136" s="605"/>
      <c r="D136" s="605"/>
      <c r="E136" s="159"/>
      <c r="F136" s="318"/>
      <c r="G136" s="319"/>
      <c r="H136" s="319"/>
      <c r="I136" s="319"/>
      <c r="J136" s="319"/>
    </row>
    <row r="137" spans="1:13" ht="11.85" customHeight="1" x14ac:dyDescent="0.3">
      <c r="A137" s="36"/>
      <c r="B137" s="326"/>
      <c r="C137" s="324"/>
      <c r="D137" s="324"/>
      <c r="E137" s="159"/>
      <c r="F137" s="318"/>
      <c r="G137" s="319"/>
      <c r="H137" s="319"/>
      <c r="I137" s="319"/>
      <c r="J137" s="319"/>
    </row>
    <row r="138" spans="1:13" ht="11.85" customHeight="1" x14ac:dyDescent="0.3">
      <c r="A138" s="36"/>
      <c r="B138" s="326"/>
      <c r="C138" s="324"/>
      <c r="D138" s="324"/>
      <c r="E138" s="159"/>
      <c r="F138" s="318" t="s">
        <v>57</v>
      </c>
      <c r="G138" s="319"/>
      <c r="H138" s="319"/>
      <c r="I138" s="319"/>
      <c r="J138" s="319"/>
    </row>
    <row r="139" spans="1:13" ht="11.85" customHeight="1" x14ac:dyDescent="0.3">
      <c r="A139" s="36"/>
      <c r="B139" s="326"/>
      <c r="C139" s="324"/>
      <c r="D139" s="324"/>
      <c r="E139" s="159"/>
      <c r="F139" s="318"/>
      <c r="G139" s="319"/>
      <c r="H139" s="319"/>
      <c r="I139" s="319"/>
      <c r="J139" s="319"/>
    </row>
    <row r="140" spans="1:13" ht="11.85" customHeight="1" thickBot="1" x14ac:dyDescent="0.35">
      <c r="A140" s="656" t="s">
        <v>61</v>
      </c>
      <c r="B140" s="657"/>
      <c r="C140" s="657"/>
      <c r="D140" s="657"/>
      <c r="E140" s="320"/>
      <c r="F140" s="321"/>
      <c r="G140" s="322"/>
      <c r="H140" s="322"/>
      <c r="I140" s="322"/>
      <c r="J140" s="323" t="s">
        <v>337</v>
      </c>
    </row>
    <row r="141" spans="1:13" ht="12" customHeight="1" thickBot="1" x14ac:dyDescent="0.35">
      <c r="A141" s="25"/>
      <c r="B141" s="310"/>
      <c r="C141" s="310"/>
      <c r="D141" s="310"/>
      <c r="E141" s="27"/>
      <c r="F141" s="312"/>
      <c r="G141" s="642" t="s">
        <v>20</v>
      </c>
      <c r="H141" s="642"/>
      <c r="I141" s="642"/>
      <c r="J141" s="615" t="s">
        <v>25</v>
      </c>
    </row>
    <row r="142" spans="1:13" ht="12" customHeight="1" x14ac:dyDescent="0.3">
      <c r="A142" s="314"/>
      <c r="B142" s="315"/>
      <c r="C142" s="315"/>
      <c r="D142" s="315"/>
      <c r="E142" s="617" t="s">
        <v>17</v>
      </c>
      <c r="F142" s="313" t="s">
        <v>18</v>
      </c>
      <c r="G142" s="313" t="s">
        <v>21</v>
      </c>
      <c r="H142" s="313" t="s">
        <v>22</v>
      </c>
      <c r="I142" s="616" t="s">
        <v>23</v>
      </c>
      <c r="J142" s="616"/>
    </row>
    <row r="143" spans="1:13" ht="12" customHeight="1" x14ac:dyDescent="0.3">
      <c r="A143" s="626" t="s">
        <v>1</v>
      </c>
      <c r="B143" s="627"/>
      <c r="C143" s="627"/>
      <c r="D143" s="627"/>
      <c r="E143" s="617"/>
      <c r="F143" s="313" t="s">
        <v>19</v>
      </c>
      <c r="G143" s="313" t="s">
        <v>19</v>
      </c>
      <c r="H143" s="313" t="s">
        <v>24</v>
      </c>
      <c r="I143" s="616"/>
      <c r="J143" s="313" t="s">
        <v>26</v>
      </c>
    </row>
    <row r="144" spans="1:13" ht="12" customHeight="1" thickBot="1" x14ac:dyDescent="0.35">
      <c r="A144" s="628">
        <v>1</v>
      </c>
      <c r="B144" s="629"/>
      <c r="C144" s="629"/>
      <c r="D144" s="629"/>
      <c r="E144" s="28">
        <v>2</v>
      </c>
      <c r="F144" s="28">
        <v>3</v>
      </c>
      <c r="G144" s="28">
        <v>4</v>
      </c>
      <c r="H144" s="28">
        <v>5</v>
      </c>
      <c r="I144" s="28">
        <v>6</v>
      </c>
      <c r="J144" s="28"/>
      <c r="M144" s="31" t="s">
        <v>54</v>
      </c>
    </row>
    <row r="145" spans="1:10" ht="11.85" customHeight="1" x14ac:dyDescent="0.3">
      <c r="A145" s="38"/>
      <c r="B145" s="66"/>
      <c r="C145" s="633" t="s">
        <v>110</v>
      </c>
      <c r="D145" s="634"/>
      <c r="E145" s="223" t="s">
        <v>181</v>
      </c>
      <c r="F145" s="53"/>
      <c r="G145" s="53"/>
      <c r="H145" s="53"/>
      <c r="I145" s="53"/>
      <c r="J145" s="180"/>
    </row>
    <row r="146" spans="1:10" ht="11.85" customHeight="1" x14ac:dyDescent="0.3">
      <c r="A146" s="38"/>
      <c r="B146" s="462"/>
      <c r="C146" s="463"/>
      <c r="D146" s="463" t="s">
        <v>457</v>
      </c>
      <c r="E146" s="422" t="s">
        <v>506</v>
      </c>
      <c r="F146" s="53">
        <v>0</v>
      </c>
      <c r="G146" s="53">
        <v>0</v>
      </c>
      <c r="H146" s="53">
        <v>60000</v>
      </c>
      <c r="I146" s="53">
        <f>SUM(G146:H146)</f>
        <v>60000</v>
      </c>
      <c r="J146" s="53">
        <v>0</v>
      </c>
    </row>
    <row r="147" spans="1:10" ht="11.85" customHeight="1" x14ac:dyDescent="0.3">
      <c r="A147" s="38"/>
      <c r="B147" s="462"/>
      <c r="C147" s="463"/>
      <c r="D147" s="468" t="s">
        <v>465</v>
      </c>
      <c r="E147" s="422" t="s">
        <v>181</v>
      </c>
      <c r="F147" s="53">
        <v>0</v>
      </c>
      <c r="G147" s="53">
        <v>0</v>
      </c>
      <c r="H147" s="53">
        <v>50000</v>
      </c>
      <c r="I147" s="53">
        <f>SUM(G147:H147)</f>
        <v>50000</v>
      </c>
      <c r="J147" s="53" t="s">
        <v>54</v>
      </c>
    </row>
    <row r="148" spans="1:10" ht="11.85" customHeight="1" x14ac:dyDescent="0.3">
      <c r="A148" s="38"/>
      <c r="B148" s="555"/>
      <c r="C148" s="556"/>
      <c r="D148" s="556" t="s">
        <v>551</v>
      </c>
      <c r="E148" s="422" t="s">
        <v>266</v>
      </c>
      <c r="F148" s="53">
        <v>0</v>
      </c>
      <c r="G148" s="53">
        <v>0</v>
      </c>
      <c r="H148" s="53">
        <v>0</v>
      </c>
      <c r="I148" s="53">
        <f>SUM(G148:H148)</f>
        <v>0</v>
      </c>
      <c r="J148" s="53">
        <v>50000</v>
      </c>
    </row>
    <row r="149" spans="1:10" ht="11.85" customHeight="1" x14ac:dyDescent="0.3">
      <c r="A149" s="38"/>
      <c r="B149" s="462"/>
      <c r="C149" s="463"/>
      <c r="D149" s="463" t="s">
        <v>39</v>
      </c>
      <c r="E149" s="422" t="s">
        <v>267</v>
      </c>
      <c r="F149" s="53">
        <v>0</v>
      </c>
      <c r="G149" s="53">
        <v>0</v>
      </c>
      <c r="H149" s="53">
        <v>45000</v>
      </c>
      <c r="I149" s="53">
        <f>SUM(G149:H149)</f>
        <v>45000</v>
      </c>
      <c r="J149" s="53">
        <v>0</v>
      </c>
    </row>
    <row r="150" spans="1:10" ht="11.85" customHeight="1" x14ac:dyDescent="0.3">
      <c r="A150" s="38"/>
      <c r="B150" s="384"/>
      <c r="C150" s="383"/>
      <c r="D150" s="138" t="s">
        <v>40</v>
      </c>
      <c r="E150" s="422" t="s">
        <v>507</v>
      </c>
      <c r="F150" s="65">
        <v>15960</v>
      </c>
      <c r="G150" s="65">
        <v>15960</v>
      </c>
      <c r="H150" s="65">
        <v>40</v>
      </c>
      <c r="I150" s="53">
        <f t="shared" si="9"/>
        <v>16000</v>
      </c>
      <c r="J150" s="53">
        <v>0</v>
      </c>
    </row>
    <row r="151" spans="1:10" ht="11.85" customHeight="1" x14ac:dyDescent="0.3">
      <c r="A151" s="38"/>
      <c r="B151" s="154"/>
      <c r="C151" s="156"/>
      <c r="D151" s="157" t="s">
        <v>427</v>
      </c>
      <c r="E151" s="422" t="s">
        <v>506</v>
      </c>
      <c r="F151" s="65">
        <v>11995</v>
      </c>
      <c r="G151" s="65">
        <v>0</v>
      </c>
      <c r="H151" s="65">
        <v>0</v>
      </c>
      <c r="I151" s="53">
        <f t="shared" si="9"/>
        <v>0</v>
      </c>
      <c r="J151" s="53">
        <v>0</v>
      </c>
    </row>
    <row r="152" spans="1:10" ht="11.85" customHeight="1" x14ac:dyDescent="0.3">
      <c r="A152" s="38"/>
      <c r="B152" s="555"/>
      <c r="C152" s="554" t="s">
        <v>515</v>
      </c>
      <c r="D152" s="557"/>
      <c r="E152" s="233" t="s">
        <v>183</v>
      </c>
      <c r="F152" s="65"/>
      <c r="G152" s="65"/>
      <c r="H152" s="65"/>
      <c r="I152" s="53"/>
      <c r="J152" s="53">
        <v>0</v>
      </c>
    </row>
    <row r="153" spans="1:10" ht="11.85" customHeight="1" x14ac:dyDescent="0.3">
      <c r="A153" s="38"/>
      <c r="B153" s="555"/>
      <c r="C153" s="554"/>
      <c r="D153" s="557" t="s">
        <v>547</v>
      </c>
      <c r="E153" s="233" t="s">
        <v>356</v>
      </c>
      <c r="F153" s="65">
        <v>0</v>
      </c>
      <c r="G153" s="65">
        <v>0</v>
      </c>
      <c r="H153" s="65">
        <v>0</v>
      </c>
      <c r="I153" s="65">
        <v>0</v>
      </c>
      <c r="J153" s="53">
        <v>60000</v>
      </c>
    </row>
    <row r="154" spans="1:10" ht="11.85" customHeight="1" x14ac:dyDescent="0.3">
      <c r="A154" s="38"/>
      <c r="B154" s="555"/>
      <c r="C154" s="554"/>
      <c r="D154" s="557" t="s">
        <v>548</v>
      </c>
      <c r="E154" s="233" t="s">
        <v>623</v>
      </c>
      <c r="F154" s="65">
        <v>0</v>
      </c>
      <c r="G154" s="65">
        <v>0</v>
      </c>
      <c r="H154" s="65">
        <v>0</v>
      </c>
      <c r="I154" s="65">
        <v>0</v>
      </c>
      <c r="J154" s="53">
        <v>15000</v>
      </c>
    </row>
    <row r="155" spans="1:10" ht="11.85" customHeight="1" x14ac:dyDescent="0.3">
      <c r="A155" s="38"/>
      <c r="B155" s="555"/>
      <c r="C155" s="554"/>
      <c r="D155" s="557" t="s">
        <v>549</v>
      </c>
      <c r="E155" s="233" t="s">
        <v>352</v>
      </c>
      <c r="F155" s="65">
        <v>0</v>
      </c>
      <c r="G155" s="65">
        <v>0</v>
      </c>
      <c r="H155" s="65">
        <v>0</v>
      </c>
      <c r="I155" s="65">
        <v>0</v>
      </c>
      <c r="J155" s="53">
        <v>25000</v>
      </c>
    </row>
    <row r="156" spans="1:10" ht="11.85" customHeight="1" x14ac:dyDescent="0.3">
      <c r="A156" s="38"/>
      <c r="B156" s="555"/>
      <c r="C156" s="554"/>
      <c r="D156" s="557" t="s">
        <v>550</v>
      </c>
      <c r="E156" s="233" t="s">
        <v>183</v>
      </c>
      <c r="F156" s="65">
        <v>0</v>
      </c>
      <c r="G156" s="65">
        <v>0</v>
      </c>
      <c r="H156" s="65">
        <v>0</v>
      </c>
      <c r="I156" s="65">
        <v>0</v>
      </c>
      <c r="J156" s="53">
        <v>100000</v>
      </c>
    </row>
    <row r="157" spans="1:10" ht="11.85" customHeight="1" x14ac:dyDescent="0.3">
      <c r="A157" s="38"/>
      <c r="B157" s="555"/>
      <c r="C157" s="554"/>
      <c r="D157" s="557" t="s">
        <v>553</v>
      </c>
      <c r="E157" s="436"/>
      <c r="F157" s="65">
        <v>0</v>
      </c>
      <c r="G157" s="65">
        <v>0</v>
      </c>
      <c r="H157" s="65">
        <v>0</v>
      </c>
      <c r="I157" s="65">
        <v>0</v>
      </c>
      <c r="J157" s="53">
        <v>100000</v>
      </c>
    </row>
    <row r="158" spans="1:10" ht="11.85" customHeight="1" x14ac:dyDescent="0.3">
      <c r="A158" s="38"/>
      <c r="B158" s="618" t="s">
        <v>89</v>
      </c>
      <c r="C158" s="618"/>
      <c r="D158" s="619"/>
      <c r="E158" s="86"/>
      <c r="F158" s="37">
        <f>SUM(F151,F131,F128,F127,F150)</f>
        <v>4938905</v>
      </c>
      <c r="G158" s="37">
        <f>SUM(G132,G131,G150,G128)</f>
        <v>726910</v>
      </c>
      <c r="H158" s="37">
        <f>SUM(H151,H150,H149,H147,H146,H132,H131,H130,H129,H128)</f>
        <v>168090</v>
      </c>
      <c r="I158" s="37">
        <f>SUM(I151,I150,I149,I147,I146,I132,I131,I130,I129,I128)</f>
        <v>895000</v>
      </c>
      <c r="J158" s="37">
        <f>SUM(J129:J157)</f>
        <v>420000</v>
      </c>
    </row>
    <row r="159" spans="1:10" ht="14.25" customHeight="1" thickBot="1" x14ac:dyDescent="0.35">
      <c r="A159" s="630" t="s">
        <v>16</v>
      </c>
      <c r="B159" s="631"/>
      <c r="C159" s="631"/>
      <c r="D159" s="632"/>
      <c r="E159" s="30"/>
      <c r="F159" s="152">
        <f>SUM(F158,F124,F31)</f>
        <v>23462142.369999997</v>
      </c>
      <c r="G159" s="152">
        <f>SUM(G158,G124,G31)</f>
        <v>8740457.7599999998</v>
      </c>
      <c r="H159" s="152">
        <f>SUM(H158,H124,H31)</f>
        <v>9233015.6499999985</v>
      </c>
      <c r="I159" s="152">
        <f>SUM(I158,I124,I31)</f>
        <v>17974260.800000001</v>
      </c>
      <c r="J159" s="152">
        <f>SUM(J158,J124,J31)</f>
        <v>22359760</v>
      </c>
    </row>
    <row r="160" spans="1:10" ht="11.85" customHeight="1" thickTop="1" x14ac:dyDescent="0.3">
      <c r="A160" s="54"/>
      <c r="B160" s="55"/>
      <c r="C160" s="55"/>
      <c r="D160" s="55"/>
      <c r="E160" s="29"/>
      <c r="F160" s="56"/>
      <c r="G160" s="56"/>
      <c r="H160" s="56"/>
      <c r="I160" s="56"/>
      <c r="J160" s="56"/>
    </row>
    <row r="161" spans="1:10" ht="11.85" customHeight="1" x14ac:dyDescent="0.3">
      <c r="E161" s="90"/>
    </row>
    <row r="162" spans="1:10" ht="11.85" customHeight="1" x14ac:dyDescent="0.3">
      <c r="A162" s="31" t="s">
        <v>28</v>
      </c>
      <c r="E162" s="24" t="s">
        <v>30</v>
      </c>
      <c r="H162" s="40" t="s">
        <v>31</v>
      </c>
    </row>
    <row r="163" spans="1:10" ht="11.85" customHeight="1" x14ac:dyDescent="0.3"/>
    <row r="164" spans="1:10" ht="11.85" customHeight="1" x14ac:dyDescent="0.3">
      <c r="B164" s="359"/>
      <c r="C164" s="359" t="s">
        <v>33</v>
      </c>
      <c r="D164" s="359"/>
      <c r="E164" s="359"/>
      <c r="F164" s="359" t="s">
        <v>32</v>
      </c>
      <c r="G164" s="359"/>
      <c r="H164" s="360"/>
      <c r="I164" s="359" t="s">
        <v>33</v>
      </c>
      <c r="J164" s="360"/>
    </row>
    <row r="165" spans="1:10" ht="11.85" customHeight="1" x14ac:dyDescent="0.3">
      <c r="C165" s="222" t="s">
        <v>450</v>
      </c>
      <c r="F165" s="222" t="s">
        <v>255</v>
      </c>
      <c r="G165" s="31"/>
      <c r="I165" s="222" t="s">
        <v>450</v>
      </c>
    </row>
  </sheetData>
  <mergeCells count="80">
    <mergeCell ref="A2:J2"/>
    <mergeCell ref="A46:D46"/>
    <mergeCell ref="A94:D94"/>
    <mergeCell ref="A140:D140"/>
    <mergeCell ref="A144:D144"/>
    <mergeCell ref="G141:I141"/>
    <mergeCell ref="C52:D52"/>
    <mergeCell ref="C53:D53"/>
    <mergeCell ref="B57:D57"/>
    <mergeCell ref="C54:D54"/>
    <mergeCell ref="C56:D56"/>
    <mergeCell ref="C68:D68"/>
    <mergeCell ref="C55:D55"/>
    <mergeCell ref="G95:I95"/>
    <mergeCell ref="J141:J142"/>
    <mergeCell ref="E142:E143"/>
    <mergeCell ref="I142:I143"/>
    <mergeCell ref="A143:D143"/>
    <mergeCell ref="C13:D13"/>
    <mergeCell ref="C103:D103"/>
    <mergeCell ref="C72:D72"/>
    <mergeCell ref="C74:D74"/>
    <mergeCell ref="B86:D86"/>
    <mergeCell ref="C84:D84"/>
    <mergeCell ref="C102:D102"/>
    <mergeCell ref="C87:D87"/>
    <mergeCell ref="A98:D98"/>
    <mergeCell ref="A97:D97"/>
    <mergeCell ref="G47:I47"/>
    <mergeCell ref="B124:D124"/>
    <mergeCell ref="A125:D125"/>
    <mergeCell ref="C58:D58"/>
    <mergeCell ref="A8:D8"/>
    <mergeCell ref="A9:D9"/>
    <mergeCell ref="B10:D10"/>
    <mergeCell ref="C11:D11"/>
    <mergeCell ref="B12:D12"/>
    <mergeCell ref="A3:J3"/>
    <mergeCell ref="A4:D4"/>
    <mergeCell ref="G5:I5"/>
    <mergeCell ref="J5:J6"/>
    <mergeCell ref="E6:E7"/>
    <mergeCell ref="I6:I7"/>
    <mergeCell ref="A6:D7"/>
    <mergeCell ref="C62:D62"/>
    <mergeCell ref="C66:D66"/>
    <mergeCell ref="C101:D101"/>
    <mergeCell ref="B65:D65"/>
    <mergeCell ref="B67:D67"/>
    <mergeCell ref="C75:D75"/>
    <mergeCell ref="B71:D71"/>
    <mergeCell ref="B73:D73"/>
    <mergeCell ref="B83:D83"/>
    <mergeCell ref="C70:D70"/>
    <mergeCell ref="C88:D88"/>
    <mergeCell ref="B99:D99"/>
    <mergeCell ref="B126:D126"/>
    <mergeCell ref="B158:D158"/>
    <mergeCell ref="C100:D100"/>
    <mergeCell ref="A159:D159"/>
    <mergeCell ref="C107:D107"/>
    <mergeCell ref="C105:D105"/>
    <mergeCell ref="C145:D145"/>
    <mergeCell ref="C104:D104"/>
    <mergeCell ref="J95:J96"/>
    <mergeCell ref="E96:E97"/>
    <mergeCell ref="I96:I97"/>
    <mergeCell ref="B31:D31"/>
    <mergeCell ref="B33:D33"/>
    <mergeCell ref="C37:D37"/>
    <mergeCell ref="C38:D38"/>
    <mergeCell ref="C34:D34"/>
    <mergeCell ref="C35:D35"/>
    <mergeCell ref="C36:D36"/>
    <mergeCell ref="J47:J48"/>
    <mergeCell ref="E48:E49"/>
    <mergeCell ref="I48:I49"/>
    <mergeCell ref="B51:D51"/>
    <mergeCell ref="A49:D49"/>
    <mergeCell ref="A50:D50"/>
  </mergeCells>
  <phoneticPr fontId="26" type="noConversion"/>
  <pageMargins left="1.1299999999999999" right="0.39370078740157483" top="0.11811023622047245" bottom="3.937007874015748E-2" header="0" footer="0"/>
  <pageSetup paperSize="1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2:J80"/>
  <sheetViews>
    <sheetView topLeftCell="A42" zoomScale="76" zoomScaleNormal="76" workbookViewId="0">
      <selection activeCell="P65" sqref="P65"/>
    </sheetView>
  </sheetViews>
  <sheetFormatPr defaultColWidth="9.109375" defaultRowHeight="14.1" customHeight="1" x14ac:dyDescent="0.3"/>
  <cols>
    <col min="1" max="1" width="4.33203125" style="39" customWidth="1"/>
    <col min="2" max="2" width="3.6640625" style="39" customWidth="1"/>
    <col min="3" max="3" width="3.44140625" style="39" customWidth="1"/>
    <col min="4" max="4" width="38.6640625" style="39" customWidth="1"/>
    <col min="5" max="5" width="17.109375" style="39" customWidth="1"/>
    <col min="6" max="6" width="16.33203125" style="39" customWidth="1"/>
    <col min="7" max="8" width="15.5546875" style="39" customWidth="1"/>
    <col min="9" max="9" width="15.6640625" style="39" customWidth="1"/>
    <col min="10" max="10" width="16" style="39" customWidth="1"/>
    <col min="11" max="16384" width="9.109375" style="39"/>
  </cols>
  <sheetData>
    <row r="2" spans="1:10" s="333" customFormat="1" ht="14.1" customHeight="1" x14ac:dyDescent="0.3">
      <c r="A2" s="333" t="s">
        <v>0</v>
      </c>
      <c r="J2" s="342" t="s">
        <v>27</v>
      </c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14.1" customHeight="1" thickBot="1" x14ac:dyDescent="0.35">
      <c r="A6" s="39" t="s">
        <v>70</v>
      </c>
    </row>
    <row r="7" spans="1:10" ht="14.1" customHeight="1" thickBot="1" x14ac:dyDescent="0.35">
      <c r="A7" s="25"/>
      <c r="B7" s="26"/>
      <c r="C7" s="26"/>
      <c r="D7" s="26"/>
      <c r="E7" s="27"/>
      <c r="F7" s="278"/>
      <c r="G7" s="642" t="s">
        <v>20</v>
      </c>
      <c r="H7" s="642"/>
      <c r="I7" s="642"/>
      <c r="J7" s="615" t="s">
        <v>25</v>
      </c>
    </row>
    <row r="8" spans="1:10" ht="14.1" customHeight="1" x14ac:dyDescent="0.3">
      <c r="A8" s="646" t="s">
        <v>1</v>
      </c>
      <c r="B8" s="647"/>
      <c r="C8" s="647"/>
      <c r="D8" s="643"/>
      <c r="E8" s="685" t="s">
        <v>17</v>
      </c>
      <c r="F8" s="279" t="s">
        <v>18</v>
      </c>
      <c r="G8" s="644" t="s">
        <v>19</v>
      </c>
      <c r="H8" s="644" t="s">
        <v>24</v>
      </c>
      <c r="I8" s="644" t="s">
        <v>23</v>
      </c>
      <c r="J8" s="616"/>
    </row>
    <row r="9" spans="1:10" ht="14.1" customHeight="1" thickBot="1" x14ac:dyDescent="0.35">
      <c r="A9" s="688"/>
      <c r="B9" s="689"/>
      <c r="C9" s="689"/>
      <c r="D9" s="690"/>
      <c r="E9" s="686"/>
      <c r="F9" s="291" t="s">
        <v>19</v>
      </c>
      <c r="G9" s="687"/>
      <c r="H9" s="687"/>
      <c r="I9" s="687"/>
      <c r="J9" s="291" t="s">
        <v>26</v>
      </c>
    </row>
    <row r="10" spans="1:10" ht="14.1" customHeight="1" x14ac:dyDescent="0.3">
      <c r="A10" s="691"/>
      <c r="B10" s="692"/>
      <c r="C10" s="692"/>
      <c r="D10" s="693"/>
      <c r="E10" s="289"/>
      <c r="F10" s="289"/>
      <c r="G10" s="289"/>
      <c r="H10" s="289"/>
      <c r="I10" s="289"/>
      <c r="J10" s="289"/>
    </row>
    <row r="11" spans="1:10" ht="14.1" customHeight="1" x14ac:dyDescent="0.3">
      <c r="A11" s="651" t="s">
        <v>62</v>
      </c>
      <c r="B11" s="618"/>
      <c r="C11" s="618"/>
      <c r="D11" s="619"/>
      <c r="E11" s="290"/>
      <c r="F11" s="14"/>
      <c r="G11" s="14"/>
      <c r="H11" s="14"/>
      <c r="I11" s="14"/>
      <c r="J11" s="14"/>
    </row>
    <row r="12" spans="1:10" ht="14.1" customHeight="1" x14ac:dyDescent="0.3">
      <c r="A12" s="32"/>
      <c r="B12" s="621" t="s">
        <v>2</v>
      </c>
      <c r="C12" s="621"/>
      <c r="D12" s="622"/>
      <c r="E12" s="52" t="s">
        <v>158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621" t="s">
        <v>3</v>
      </c>
      <c r="D13" s="622"/>
      <c r="E13" s="130" t="s">
        <v>78</v>
      </c>
      <c r="F13" s="22">
        <v>1814592</v>
      </c>
      <c r="G13" s="22">
        <v>942907</v>
      </c>
      <c r="H13" s="22">
        <v>1068209</v>
      </c>
      <c r="I13" s="22">
        <f t="shared" ref="I13:I26" si="0">SUM(G13:H13)</f>
        <v>2011116</v>
      </c>
      <c r="J13" s="22">
        <v>2087307</v>
      </c>
    </row>
    <row r="14" spans="1:10" ht="14.1" customHeight="1" x14ac:dyDescent="0.3">
      <c r="A14" s="32"/>
      <c r="B14" s="621" t="s">
        <v>4</v>
      </c>
      <c r="C14" s="621"/>
      <c r="D14" s="622"/>
      <c r="E14" s="52" t="s">
        <v>159</v>
      </c>
      <c r="F14" s="366">
        <f>SUM(F16:F24)</f>
        <v>513432</v>
      </c>
      <c r="G14" s="366">
        <f t="shared" ref="G14:H14" si="1">SUM(G16:G24)</f>
        <v>260657</v>
      </c>
      <c r="H14" s="366">
        <f t="shared" si="1"/>
        <v>286529</v>
      </c>
      <c r="I14" s="366">
        <f t="shared" si="0"/>
        <v>547186</v>
      </c>
      <c r="J14" s="366"/>
    </row>
    <row r="15" spans="1:10" ht="14.1" customHeight="1" x14ac:dyDescent="0.3">
      <c r="A15" s="32"/>
      <c r="B15" s="31"/>
      <c r="C15" s="621" t="s">
        <v>5</v>
      </c>
      <c r="D15" s="622"/>
      <c r="E15" s="245" t="s">
        <v>79</v>
      </c>
      <c r="F15" s="22">
        <v>144000</v>
      </c>
      <c r="G15" s="22">
        <v>72000</v>
      </c>
      <c r="H15" s="22">
        <v>96000</v>
      </c>
      <c r="I15" s="22">
        <f t="shared" si="0"/>
        <v>168000</v>
      </c>
      <c r="J15" s="22">
        <f>[2]Sheet1!Y10</f>
        <v>168000</v>
      </c>
    </row>
    <row r="16" spans="1:10" ht="14.1" customHeight="1" x14ac:dyDescent="0.3">
      <c r="A16" s="32"/>
      <c r="B16" s="31"/>
      <c r="C16" s="621" t="s">
        <v>128</v>
      </c>
      <c r="D16" s="622"/>
      <c r="E16" s="245" t="s">
        <v>143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f>[2]Sheet1!Y11</f>
        <v>67500</v>
      </c>
    </row>
    <row r="17" spans="1:10" ht="14.1" customHeight="1" x14ac:dyDescent="0.3">
      <c r="A17" s="32"/>
      <c r="B17" s="31"/>
      <c r="C17" s="621" t="s">
        <v>129</v>
      </c>
      <c r="D17" s="622"/>
      <c r="E17" s="245" t="s">
        <v>144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f>[2]Sheet1!Y12</f>
        <v>67500</v>
      </c>
    </row>
    <row r="18" spans="1:10" ht="14.1" customHeight="1" x14ac:dyDescent="0.3">
      <c r="A18" s="32"/>
      <c r="B18" s="31"/>
      <c r="C18" s="621" t="s">
        <v>130</v>
      </c>
      <c r="D18" s="622"/>
      <c r="E18" s="245" t="s">
        <v>145</v>
      </c>
      <c r="F18" s="22">
        <v>36000</v>
      </c>
      <c r="G18" s="22">
        <v>36000</v>
      </c>
      <c r="H18" s="22">
        <v>6000</v>
      </c>
      <c r="I18" s="22">
        <f t="shared" si="0"/>
        <v>42000</v>
      </c>
      <c r="J18" s="22">
        <f>[2]Sheet1!Y13</f>
        <v>42000</v>
      </c>
    </row>
    <row r="19" spans="1:10" ht="14.1" customHeight="1" x14ac:dyDescent="0.3">
      <c r="A19" s="32"/>
      <c r="B19" s="31"/>
      <c r="C19" s="621" t="s">
        <v>133</v>
      </c>
      <c r="D19" s="622"/>
      <c r="E19" s="245" t="s">
        <v>148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s="421" customFormat="1" ht="14.1" customHeight="1" x14ac:dyDescent="0.3">
      <c r="A20" s="32"/>
      <c r="B20" s="31"/>
      <c r="C20" s="621" t="s">
        <v>378</v>
      </c>
      <c r="D20" s="622"/>
      <c r="E20" s="457"/>
      <c r="F20" s="22">
        <v>10000</v>
      </c>
      <c r="G20" s="22"/>
      <c r="H20" s="22"/>
      <c r="I20" s="22"/>
      <c r="J20" s="22">
        <v>10000</v>
      </c>
    </row>
    <row r="21" spans="1:10" ht="14.1" customHeight="1" x14ac:dyDescent="0.3">
      <c r="A21" s="32"/>
      <c r="B21" s="31"/>
      <c r="C21" s="621" t="s">
        <v>137</v>
      </c>
      <c r="D21" s="622"/>
      <c r="E21" s="245" t="s">
        <v>150</v>
      </c>
      <c r="F21" s="22">
        <v>0</v>
      </c>
      <c r="G21" s="22">
        <v>0</v>
      </c>
      <c r="H21" s="22">
        <v>0</v>
      </c>
      <c r="I21" s="22">
        <f t="shared" si="0"/>
        <v>0</v>
      </c>
      <c r="J21" s="22">
        <v>0</v>
      </c>
    </row>
    <row r="22" spans="1:10" ht="14.1" customHeight="1" x14ac:dyDescent="0.3">
      <c r="A22" s="32"/>
      <c r="B22" s="31"/>
      <c r="C22" s="621" t="s">
        <v>136</v>
      </c>
      <c r="D22" s="622"/>
      <c r="E22" s="245" t="s">
        <v>152</v>
      </c>
      <c r="F22" s="22">
        <v>151216</v>
      </c>
      <c r="G22" s="22"/>
      <c r="H22" s="22">
        <v>167593</v>
      </c>
      <c r="I22" s="22">
        <f t="shared" si="0"/>
        <v>167593</v>
      </c>
      <c r="J22" s="22">
        <v>173939</v>
      </c>
    </row>
    <row r="23" spans="1:10" ht="14.1" customHeight="1" x14ac:dyDescent="0.3">
      <c r="A23" s="32"/>
      <c r="B23" s="31"/>
      <c r="C23" s="621" t="s">
        <v>233</v>
      </c>
      <c r="D23" s="622"/>
      <c r="E23" s="245" t="s">
        <v>152</v>
      </c>
      <c r="F23" s="22">
        <v>151216</v>
      </c>
      <c r="G23" s="22">
        <v>157157</v>
      </c>
      <c r="H23" s="22">
        <v>10436</v>
      </c>
      <c r="I23" s="22">
        <f t="shared" si="0"/>
        <v>167593</v>
      </c>
      <c r="J23" s="22">
        <v>173939</v>
      </c>
    </row>
    <row r="24" spans="1:10" ht="14.1" customHeight="1" x14ac:dyDescent="0.3">
      <c r="A24" s="32"/>
      <c r="B24" s="31"/>
      <c r="C24" s="621" t="s">
        <v>138</v>
      </c>
      <c r="D24" s="622"/>
      <c r="E24" s="245" t="s">
        <v>153</v>
      </c>
      <c r="F24" s="22">
        <v>30000</v>
      </c>
      <c r="G24" s="22">
        <v>0</v>
      </c>
      <c r="H24" s="22">
        <v>35000</v>
      </c>
      <c r="I24" s="22">
        <f t="shared" si="0"/>
        <v>35000</v>
      </c>
      <c r="J24" s="22">
        <f>[2]Sheet1!Y23</f>
        <v>35000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154</v>
      </c>
      <c r="F25" s="366">
        <f>SUM(F26:F29)</f>
        <v>252056.6</v>
      </c>
      <c r="G25" s="366">
        <f t="shared" ref="G25:H25" si="2">SUM(G26:G29)</f>
        <v>134530.34999999998</v>
      </c>
      <c r="H25" s="366">
        <f t="shared" si="2"/>
        <v>156676.65</v>
      </c>
      <c r="I25" s="366">
        <f t="shared" si="0"/>
        <v>291207</v>
      </c>
      <c r="J25" s="366"/>
    </row>
    <row r="26" spans="1:10" ht="14.1" customHeight="1" x14ac:dyDescent="0.3">
      <c r="A26" s="32"/>
      <c r="B26" s="31"/>
      <c r="C26" s="128" t="s">
        <v>139</v>
      </c>
      <c r="D26" s="126"/>
      <c r="E26" s="52" t="s">
        <v>155</v>
      </c>
      <c r="F26" s="22">
        <v>217751.4</v>
      </c>
      <c r="G26" s="22">
        <v>113148.84</v>
      </c>
      <c r="H26" s="22">
        <v>128190.16</v>
      </c>
      <c r="I26" s="14">
        <f t="shared" si="0"/>
        <v>241339</v>
      </c>
      <c r="J26" s="14">
        <v>250479</v>
      </c>
    </row>
    <row r="27" spans="1:10" ht="14.1" customHeight="1" x14ac:dyDescent="0.3">
      <c r="A27" s="32"/>
      <c r="B27" s="31"/>
      <c r="C27" s="128" t="s">
        <v>140</v>
      </c>
      <c r="D27" s="126"/>
      <c r="E27" s="52" t="s">
        <v>156</v>
      </c>
      <c r="F27" s="22">
        <v>7200</v>
      </c>
      <c r="G27" s="22">
        <v>5400</v>
      </c>
      <c r="H27" s="22">
        <v>7200</v>
      </c>
      <c r="I27" s="14">
        <v>3600</v>
      </c>
      <c r="J27" s="14">
        <f>[2]Sheet1!Y26</f>
        <v>12600</v>
      </c>
    </row>
    <row r="28" spans="1:10" ht="14.1" customHeight="1" x14ac:dyDescent="0.3">
      <c r="A28" s="32"/>
      <c r="B28" s="31"/>
      <c r="C28" s="128" t="s">
        <v>141</v>
      </c>
      <c r="D28" s="126"/>
      <c r="E28" s="52" t="s">
        <v>160</v>
      </c>
      <c r="F28" s="22">
        <v>19906.759999999998</v>
      </c>
      <c r="G28" s="22">
        <v>12381.51</v>
      </c>
      <c r="H28" s="22">
        <v>16486.490000000002</v>
      </c>
      <c r="I28" s="14">
        <v>21826.66</v>
      </c>
      <c r="J28" s="14">
        <v>57990</v>
      </c>
    </row>
    <row r="29" spans="1:10" ht="14.1" customHeight="1" x14ac:dyDescent="0.3">
      <c r="A29" s="32"/>
      <c r="B29" s="31"/>
      <c r="C29" s="128" t="s">
        <v>142</v>
      </c>
      <c r="D29" s="126"/>
      <c r="E29" s="52" t="s">
        <v>157</v>
      </c>
      <c r="F29" s="22">
        <v>7198.44</v>
      </c>
      <c r="G29" s="22">
        <v>3600</v>
      </c>
      <c r="H29" s="22">
        <v>4800</v>
      </c>
      <c r="I29" s="14">
        <v>3599.78</v>
      </c>
      <c r="J29" s="14">
        <f>[2]Sheet1!Y28</f>
        <v>8400</v>
      </c>
    </row>
    <row r="30" spans="1:10" ht="14.1" customHeight="1" x14ac:dyDescent="0.3">
      <c r="A30" s="32"/>
      <c r="B30" s="127" t="s">
        <v>6</v>
      </c>
      <c r="C30" s="126"/>
      <c r="E30" s="52" t="s">
        <v>161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29" t="s">
        <v>6</v>
      </c>
      <c r="D31" s="126"/>
      <c r="E31" s="52" t="s">
        <v>157</v>
      </c>
      <c r="F31" s="365">
        <f>SUM(F32,F33)</f>
        <v>30000</v>
      </c>
      <c r="G31" s="365"/>
      <c r="H31" s="365"/>
      <c r="I31" s="365"/>
      <c r="J31" s="365"/>
    </row>
    <row r="32" spans="1:10" ht="14.1" customHeight="1" x14ac:dyDescent="0.3">
      <c r="A32" s="32"/>
      <c r="B32" s="33"/>
      <c r="C32" s="635" t="s">
        <v>242</v>
      </c>
      <c r="D32" s="636"/>
      <c r="E32" s="52"/>
      <c r="F32" s="22">
        <v>30000</v>
      </c>
      <c r="G32" s="22">
        <v>0</v>
      </c>
      <c r="H32" s="22">
        <v>35000</v>
      </c>
      <c r="I32" s="22">
        <f>SUM(G32:H32)</f>
        <v>35000</v>
      </c>
      <c r="J32" s="22">
        <f>[2]Sheet1!$Y$31</f>
        <v>35000</v>
      </c>
    </row>
    <row r="33" spans="1:10" ht="14.1" customHeight="1" x14ac:dyDescent="0.3">
      <c r="A33" s="32"/>
      <c r="B33" s="33"/>
      <c r="C33" s="259" t="s">
        <v>303</v>
      </c>
      <c r="D33" s="258"/>
      <c r="E33" s="52"/>
      <c r="F33" s="298">
        <v>0</v>
      </c>
      <c r="G33" s="364">
        <v>0</v>
      </c>
      <c r="H33" s="364">
        <v>0</v>
      </c>
      <c r="I33" s="364">
        <v>0</v>
      </c>
      <c r="J33" s="364"/>
    </row>
    <row r="34" spans="1:10" ht="14.1" customHeight="1" x14ac:dyDescent="0.3">
      <c r="A34" s="32"/>
      <c r="B34" s="618" t="s">
        <v>87</v>
      </c>
      <c r="C34" s="618"/>
      <c r="D34" s="619"/>
      <c r="E34" s="84"/>
      <c r="F34" s="17">
        <f>SUM(F13,F14,F15,F25,F31)</f>
        <v>2754080.6</v>
      </c>
      <c r="G34" s="17">
        <f t="shared" ref="G34:I34" si="3">SUM(G13,G14,G15,G25,G32)</f>
        <v>1410094.35</v>
      </c>
      <c r="H34" s="17">
        <f t="shared" si="3"/>
        <v>1642414.65</v>
      </c>
      <c r="I34" s="17">
        <f t="shared" si="3"/>
        <v>3052509</v>
      </c>
      <c r="J34" s="17">
        <f>SUM(J13,J15,J16,J17,J18,J22,J23,J24,J26,J27,J28,J29,J32,J20)</f>
        <v>3189654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264"/>
      <c r="C36" s="264"/>
      <c r="D36" s="264"/>
      <c r="E36" s="271"/>
      <c r="F36" s="58"/>
      <c r="G36" s="58"/>
      <c r="H36" s="58"/>
      <c r="I36" s="58"/>
      <c r="J36" s="58"/>
    </row>
    <row r="37" spans="1:10" ht="14.1" customHeight="1" x14ac:dyDescent="0.3">
      <c r="A37" s="33"/>
      <c r="B37" s="264"/>
      <c r="C37" s="264"/>
      <c r="D37" s="264"/>
      <c r="E37" s="271"/>
      <c r="F37" s="58"/>
      <c r="G37" s="58"/>
      <c r="H37" s="58"/>
      <c r="I37" s="58"/>
    </row>
    <row r="38" spans="1:10" s="421" customFormat="1" ht="14.1" customHeight="1" x14ac:dyDescent="0.3">
      <c r="A38" s="33"/>
      <c r="B38" s="441"/>
      <c r="C38" s="441"/>
      <c r="D38" s="441"/>
      <c r="E38" s="440"/>
      <c r="F38" s="58"/>
      <c r="G38" s="58"/>
      <c r="H38" s="58"/>
      <c r="I38" s="58"/>
    </row>
    <row r="39" spans="1:10" s="421" customFormat="1" ht="14.1" customHeight="1" x14ac:dyDescent="0.3">
      <c r="A39" s="33"/>
      <c r="B39" s="604"/>
      <c r="C39" s="604"/>
      <c r="D39" s="604"/>
      <c r="E39" s="607"/>
      <c r="F39" s="58"/>
      <c r="G39" s="58"/>
      <c r="H39" s="58"/>
      <c r="I39" s="58"/>
    </row>
    <row r="40" spans="1:10" s="421" customFormat="1" ht="14.1" customHeight="1" x14ac:dyDescent="0.3">
      <c r="A40" s="33"/>
      <c r="B40" s="441"/>
      <c r="C40" s="441"/>
      <c r="D40" s="441"/>
      <c r="E40" s="440"/>
      <c r="F40" s="58"/>
      <c r="G40" s="58"/>
      <c r="H40" s="58"/>
      <c r="I40" s="58"/>
    </row>
    <row r="41" spans="1:10" ht="14.1" customHeight="1" x14ac:dyDescent="0.3">
      <c r="A41" s="33"/>
      <c r="B41" s="264"/>
      <c r="C41" s="264"/>
      <c r="D41" s="264"/>
      <c r="E41" s="271"/>
      <c r="F41" s="58"/>
      <c r="G41" s="58" t="s">
        <v>54</v>
      </c>
      <c r="H41" s="58"/>
      <c r="I41" s="58"/>
      <c r="J41" s="58"/>
    </row>
    <row r="42" spans="1:10" ht="9" customHeight="1" x14ac:dyDescent="0.3">
      <c r="A42" s="33"/>
      <c r="B42" s="354"/>
      <c r="C42" s="354"/>
      <c r="D42" s="354"/>
      <c r="E42" s="357"/>
      <c r="F42" s="58"/>
      <c r="G42" s="58"/>
      <c r="H42" s="58"/>
      <c r="I42" s="58"/>
      <c r="J42" s="58"/>
    </row>
    <row r="43" spans="1:10" ht="14.1" customHeight="1" thickBot="1" x14ac:dyDescent="0.35">
      <c r="A43" s="39" t="s">
        <v>70</v>
      </c>
      <c r="B43" s="172"/>
      <c r="C43" s="172"/>
      <c r="D43" s="172"/>
      <c r="E43" s="174"/>
      <c r="F43" s="58"/>
      <c r="G43" s="58"/>
      <c r="H43" s="58"/>
      <c r="I43" s="58"/>
      <c r="J43" s="202" t="s">
        <v>223</v>
      </c>
    </row>
    <row r="44" spans="1:10" ht="14.1" customHeight="1" thickBot="1" x14ac:dyDescent="0.35">
      <c r="A44" s="25"/>
      <c r="B44" s="26"/>
      <c r="C44" s="26"/>
      <c r="D44" s="26"/>
      <c r="E44" s="27"/>
      <c r="F44" s="278"/>
      <c r="G44" s="642" t="s">
        <v>20</v>
      </c>
      <c r="H44" s="642"/>
      <c r="I44" s="642"/>
      <c r="J44" s="615" t="s">
        <v>25</v>
      </c>
    </row>
    <row r="45" spans="1:10" ht="14.1" customHeight="1" x14ac:dyDescent="0.3">
      <c r="A45" s="646" t="s">
        <v>1</v>
      </c>
      <c r="B45" s="647"/>
      <c r="C45" s="647"/>
      <c r="D45" s="643"/>
      <c r="E45" s="685" t="s">
        <v>17</v>
      </c>
      <c r="F45" s="279" t="s">
        <v>18</v>
      </c>
      <c r="G45" s="644" t="s">
        <v>19</v>
      </c>
      <c r="H45" s="644" t="s">
        <v>24</v>
      </c>
      <c r="I45" s="644" t="s">
        <v>23</v>
      </c>
      <c r="J45" s="616"/>
    </row>
    <row r="46" spans="1:10" ht="14.1" customHeight="1" thickBot="1" x14ac:dyDescent="0.35">
      <c r="A46" s="688"/>
      <c r="B46" s="689"/>
      <c r="C46" s="689"/>
      <c r="D46" s="690"/>
      <c r="E46" s="686"/>
      <c r="F46" s="291" t="s">
        <v>19</v>
      </c>
      <c r="G46" s="687"/>
      <c r="H46" s="687"/>
      <c r="I46" s="687"/>
      <c r="J46" s="291" t="s">
        <v>26</v>
      </c>
    </row>
    <row r="47" spans="1:10" ht="14.1" customHeight="1" x14ac:dyDescent="0.3">
      <c r="A47" s="691"/>
      <c r="B47" s="692"/>
      <c r="C47" s="692"/>
      <c r="D47" s="693"/>
      <c r="E47" s="289"/>
      <c r="F47" s="289"/>
      <c r="G47" s="289"/>
      <c r="H47" s="289"/>
      <c r="I47" s="289"/>
      <c r="J47" s="289"/>
    </row>
    <row r="48" spans="1:10" ht="14.1" customHeight="1" x14ac:dyDescent="0.3">
      <c r="A48" s="11" t="s">
        <v>7</v>
      </c>
      <c r="B48" s="13"/>
      <c r="C48" s="20"/>
      <c r="D48" s="44"/>
      <c r="E48" s="43"/>
      <c r="F48" s="14"/>
      <c r="G48" s="14"/>
      <c r="H48" s="14"/>
      <c r="I48" s="14"/>
      <c r="J48" s="14"/>
    </row>
    <row r="49" spans="1:10" ht="14.1" customHeight="1" x14ac:dyDescent="0.3">
      <c r="A49" s="11"/>
      <c r="B49" s="620" t="s">
        <v>8</v>
      </c>
      <c r="C49" s="621"/>
      <c r="D49" s="622"/>
      <c r="E49" s="52" t="s">
        <v>121</v>
      </c>
      <c r="F49" s="14"/>
      <c r="G49" s="14"/>
      <c r="H49" s="14"/>
      <c r="I49" s="14"/>
      <c r="J49" s="14"/>
    </row>
    <row r="50" spans="1:10" ht="14.1" customHeight="1" x14ac:dyDescent="0.3">
      <c r="A50" s="11"/>
      <c r="B50" s="128"/>
      <c r="C50" s="620" t="s">
        <v>8</v>
      </c>
      <c r="D50" s="622"/>
      <c r="E50" s="52" t="s">
        <v>114</v>
      </c>
      <c r="F50" s="14">
        <v>46340</v>
      </c>
      <c r="G50" s="14">
        <v>2970</v>
      </c>
      <c r="H50" s="14">
        <v>137030</v>
      </c>
      <c r="I50" s="14">
        <f>SUM(G50:H50)</f>
        <v>140000</v>
      </c>
      <c r="J50" s="14">
        <v>140000</v>
      </c>
    </row>
    <row r="51" spans="1:10" ht="14.1" customHeight="1" x14ac:dyDescent="0.3">
      <c r="A51" s="11"/>
      <c r="B51" s="620" t="s">
        <v>9</v>
      </c>
      <c r="C51" s="621"/>
      <c r="D51" s="622"/>
      <c r="E51" s="52" t="s">
        <v>122</v>
      </c>
      <c r="F51" s="14"/>
      <c r="G51" s="14"/>
      <c r="H51" s="14"/>
      <c r="I51" s="14"/>
      <c r="J51" s="14"/>
    </row>
    <row r="52" spans="1:10" ht="14.1" customHeight="1" x14ac:dyDescent="0.3">
      <c r="A52" s="11"/>
      <c r="B52" s="128"/>
      <c r="C52" s="620" t="s">
        <v>50</v>
      </c>
      <c r="D52" s="622"/>
      <c r="E52" s="52" t="s">
        <v>115</v>
      </c>
      <c r="F52" s="14">
        <v>83684</v>
      </c>
      <c r="G52" s="14">
        <v>42720</v>
      </c>
      <c r="H52" s="14">
        <v>107280</v>
      </c>
      <c r="I52" s="14">
        <f>SUM(G52:H52)</f>
        <v>150000</v>
      </c>
      <c r="J52" s="14">
        <v>150000</v>
      </c>
    </row>
    <row r="53" spans="1:10" ht="14.1" customHeight="1" x14ac:dyDescent="0.3">
      <c r="A53" s="11"/>
      <c r="B53" s="620" t="s">
        <v>10</v>
      </c>
      <c r="C53" s="621"/>
      <c r="D53" s="622"/>
      <c r="E53" s="52" t="s">
        <v>123</v>
      </c>
      <c r="F53" s="14"/>
      <c r="G53" s="14"/>
      <c r="H53" s="14"/>
      <c r="I53" s="14"/>
      <c r="J53" s="14"/>
    </row>
    <row r="54" spans="1:10" ht="14.1" customHeight="1" x14ac:dyDescent="0.3">
      <c r="A54" s="11"/>
      <c r="B54" s="128"/>
      <c r="C54" s="620" t="s">
        <v>35</v>
      </c>
      <c r="D54" s="622"/>
      <c r="E54" s="52" t="s">
        <v>116</v>
      </c>
      <c r="F54" s="14">
        <v>14637.12</v>
      </c>
      <c r="G54" s="14">
        <v>14342</v>
      </c>
      <c r="H54" s="14">
        <v>35658</v>
      </c>
      <c r="I54" s="14">
        <f>SUM(G54:H54)</f>
        <v>50000</v>
      </c>
      <c r="J54" s="14">
        <v>50000</v>
      </c>
    </row>
    <row r="55" spans="1:10" ht="14.1" customHeight="1" x14ac:dyDescent="0.3">
      <c r="A55" s="11"/>
      <c r="B55" s="620" t="s">
        <v>73</v>
      </c>
      <c r="C55" s="621"/>
      <c r="D55" s="622"/>
      <c r="E55" s="52" t="s">
        <v>125</v>
      </c>
      <c r="F55" s="14"/>
      <c r="G55" s="14"/>
      <c r="H55" s="14"/>
      <c r="I55" s="14"/>
      <c r="J55" s="14"/>
    </row>
    <row r="56" spans="1:10" ht="14.1" customHeight="1" x14ac:dyDescent="0.3">
      <c r="A56" s="11"/>
      <c r="B56" s="128"/>
      <c r="C56" s="620" t="s">
        <v>99</v>
      </c>
      <c r="D56" s="622"/>
      <c r="E56" s="52" t="s">
        <v>119</v>
      </c>
      <c r="F56" s="22">
        <v>21653.119999999999</v>
      </c>
      <c r="G56" s="22">
        <v>16702</v>
      </c>
      <c r="H56" s="22">
        <v>13298</v>
      </c>
      <c r="I56" s="22">
        <f t="shared" ref="I56:I61" si="4">SUM(G56:H56)</f>
        <v>30000</v>
      </c>
      <c r="J56" s="22">
        <v>30000</v>
      </c>
    </row>
    <row r="57" spans="1:10" ht="14.1" customHeight="1" x14ac:dyDescent="0.3">
      <c r="A57" s="11"/>
      <c r="B57" s="300"/>
      <c r="C57" s="300" t="s">
        <v>320</v>
      </c>
      <c r="D57" s="302"/>
      <c r="E57" s="422" t="s">
        <v>120</v>
      </c>
      <c r="F57" s="22">
        <v>23200</v>
      </c>
      <c r="G57" s="22">
        <v>12812</v>
      </c>
      <c r="H57" s="22">
        <v>12188</v>
      </c>
      <c r="I57" s="22">
        <f t="shared" si="4"/>
        <v>25000</v>
      </c>
      <c r="J57" s="22">
        <v>25000</v>
      </c>
    </row>
    <row r="58" spans="1:10" s="1" customFormat="1" ht="14.1" customHeight="1" x14ac:dyDescent="0.3">
      <c r="A58" s="11"/>
      <c r="B58" s="620" t="s">
        <v>13</v>
      </c>
      <c r="C58" s="620"/>
      <c r="D58" s="636"/>
      <c r="E58" s="223" t="s">
        <v>166</v>
      </c>
      <c r="F58" s="366">
        <f>SUM(F59:F61)</f>
        <v>399300.1</v>
      </c>
      <c r="G58" s="366">
        <f>SUM(G59:G61)</f>
        <v>365179.57</v>
      </c>
      <c r="H58" s="366">
        <f>SUM(H59:H61)</f>
        <v>534820.42999999993</v>
      </c>
      <c r="I58" s="366">
        <f t="shared" si="4"/>
        <v>900000</v>
      </c>
      <c r="J58" s="366">
        <f>SUM(J59:J61)</f>
        <v>900000</v>
      </c>
    </row>
    <row r="59" spans="1:10" ht="14.1" customHeight="1" x14ac:dyDescent="0.3">
      <c r="A59" s="11"/>
      <c r="B59" s="128"/>
      <c r="C59" s="652" t="s">
        <v>201</v>
      </c>
      <c r="D59" s="634"/>
      <c r="E59" s="52" t="s">
        <v>193</v>
      </c>
      <c r="F59" s="22">
        <v>134455.6</v>
      </c>
      <c r="G59" s="22">
        <v>127095.95</v>
      </c>
      <c r="H59" s="22">
        <v>272904.05</v>
      </c>
      <c r="I59" s="22">
        <f t="shared" si="4"/>
        <v>400000</v>
      </c>
      <c r="J59" s="22">
        <v>400000</v>
      </c>
    </row>
    <row r="60" spans="1:10" ht="14.1" customHeight="1" x14ac:dyDescent="0.3">
      <c r="A60" s="11"/>
      <c r="B60" s="128"/>
      <c r="C60" s="696" t="s">
        <v>200</v>
      </c>
      <c r="D60" s="697"/>
      <c r="E60" s="52" t="s">
        <v>369</v>
      </c>
      <c r="F60" s="22">
        <v>233654.5</v>
      </c>
      <c r="G60" s="22">
        <v>238083.62</v>
      </c>
      <c r="H60" s="22">
        <v>261916.38</v>
      </c>
      <c r="I60" s="22">
        <f t="shared" si="4"/>
        <v>500000</v>
      </c>
      <c r="J60" s="22">
        <v>500000</v>
      </c>
    </row>
    <row r="61" spans="1:10" ht="14.1" customHeight="1" x14ac:dyDescent="0.3">
      <c r="A61" s="11"/>
      <c r="B61" s="164"/>
      <c r="C61" s="166" t="s">
        <v>103</v>
      </c>
      <c r="D61" s="163"/>
      <c r="E61" s="52" t="s">
        <v>168</v>
      </c>
      <c r="F61" s="22">
        <v>31190</v>
      </c>
      <c r="G61" s="22">
        <v>0</v>
      </c>
      <c r="H61" s="22">
        <v>0</v>
      </c>
      <c r="I61" s="22">
        <f t="shared" si="4"/>
        <v>0</v>
      </c>
      <c r="J61" s="22">
        <v>0</v>
      </c>
    </row>
    <row r="62" spans="1:10" s="421" customFormat="1" ht="14.1" customHeight="1" x14ac:dyDescent="0.3">
      <c r="A62" s="418"/>
      <c r="B62" s="458" t="s">
        <v>38</v>
      </c>
      <c r="C62" s="460"/>
      <c r="D62" s="459"/>
      <c r="E62" s="422"/>
      <c r="F62" s="22">
        <v>463216</v>
      </c>
      <c r="G62" s="22"/>
      <c r="H62" s="22"/>
      <c r="I62" s="22"/>
      <c r="J62" s="22"/>
    </row>
    <row r="63" spans="1:10" ht="14.1" customHeight="1" x14ac:dyDescent="0.3">
      <c r="A63" s="38"/>
      <c r="B63" s="618" t="s">
        <v>88</v>
      </c>
      <c r="C63" s="618"/>
      <c r="D63" s="619"/>
      <c r="E63" s="84"/>
      <c r="F63" s="17">
        <f>SUM(F50,F52,F54,F56,F58,F62,F57)</f>
        <v>1052030.3399999999</v>
      </c>
      <c r="G63" s="17">
        <f>SUM(G50,G52,G54,G56,G58,G57)</f>
        <v>454725.57</v>
      </c>
      <c r="H63" s="17">
        <f>SUM(H50,H52,H54,H56,H58,H57)</f>
        <v>840274.42999999993</v>
      </c>
      <c r="I63" s="17">
        <f>SUM(I50,I52,I54,I56,I58,I57)</f>
        <v>1295000</v>
      </c>
      <c r="J63" s="17">
        <f>SUM(J50,J52,J54,J56,J57,J59,J60,J61)</f>
        <v>1295000</v>
      </c>
    </row>
    <row r="64" spans="1:10" ht="14.1" customHeight="1" x14ac:dyDescent="0.3">
      <c r="A64" s="651" t="s">
        <v>15</v>
      </c>
      <c r="B64" s="618"/>
      <c r="C64" s="618"/>
      <c r="D64" s="619"/>
      <c r="E64" s="84"/>
      <c r="F64" s="17"/>
      <c r="G64" s="17"/>
      <c r="H64" s="17"/>
      <c r="I64" s="17"/>
      <c r="J64" s="17"/>
    </row>
    <row r="65" spans="1:10" ht="14.1" customHeight="1" x14ac:dyDescent="0.3">
      <c r="A65" s="38"/>
      <c r="B65" s="621" t="s">
        <v>86</v>
      </c>
      <c r="C65" s="621"/>
      <c r="D65" s="622"/>
      <c r="E65" s="52" t="s">
        <v>180</v>
      </c>
      <c r="F65" s="53"/>
      <c r="G65" s="53"/>
      <c r="H65" s="53"/>
      <c r="I65" s="53"/>
      <c r="J65" s="53"/>
    </row>
    <row r="66" spans="1:10" ht="13.8" customHeight="1" x14ac:dyDescent="0.3">
      <c r="A66" s="38"/>
      <c r="B66" s="125"/>
      <c r="C66" s="633" t="s">
        <v>110</v>
      </c>
      <c r="D66" s="634"/>
      <c r="E66" s="52" t="s">
        <v>181</v>
      </c>
      <c r="F66" s="53"/>
      <c r="G66" s="53"/>
      <c r="H66" s="53"/>
      <c r="I66" s="53"/>
      <c r="J66" s="53"/>
    </row>
    <row r="67" spans="1:10" s="421" customFormat="1" ht="14.1" customHeight="1" x14ac:dyDescent="0.3">
      <c r="A67" s="38"/>
      <c r="B67" s="466"/>
      <c r="C67" s="468"/>
      <c r="D67" s="468" t="s">
        <v>480</v>
      </c>
      <c r="E67" s="422" t="s">
        <v>266</v>
      </c>
      <c r="F67" s="53">
        <v>0</v>
      </c>
      <c r="G67" s="53">
        <v>0</v>
      </c>
      <c r="H67" s="53">
        <v>65000</v>
      </c>
      <c r="I67" s="53">
        <f>SUM(G67:H67)</f>
        <v>65000</v>
      </c>
      <c r="J67" s="53">
        <v>0</v>
      </c>
    </row>
    <row r="68" spans="1:10" s="421" customFormat="1" ht="14.1" customHeight="1" x14ac:dyDescent="0.3">
      <c r="A68" s="38"/>
      <c r="B68" s="466"/>
      <c r="C68" s="468"/>
      <c r="D68" s="468" t="s">
        <v>481</v>
      </c>
      <c r="E68" s="422" t="s">
        <v>265</v>
      </c>
      <c r="F68" s="53">
        <v>0</v>
      </c>
      <c r="G68" s="53">
        <v>0</v>
      </c>
      <c r="H68" s="53">
        <v>15000</v>
      </c>
      <c r="I68" s="53">
        <f>SUM(G68:H68)</f>
        <v>15000</v>
      </c>
      <c r="J68" s="53">
        <v>0</v>
      </c>
    </row>
    <row r="69" spans="1:10" s="421" customFormat="1" ht="14.1" customHeight="1" x14ac:dyDescent="0.3">
      <c r="A69" s="38"/>
      <c r="B69" s="466"/>
      <c r="C69" s="468"/>
      <c r="D69" s="468" t="s">
        <v>482</v>
      </c>
      <c r="E69" s="422" t="s">
        <v>285</v>
      </c>
      <c r="F69" s="53">
        <v>0</v>
      </c>
      <c r="G69" s="53">
        <v>70098</v>
      </c>
      <c r="H69" s="53">
        <v>9902</v>
      </c>
      <c r="I69" s="53">
        <f>SUM(G69:H69)</f>
        <v>80000</v>
      </c>
      <c r="J69" s="53">
        <v>0</v>
      </c>
    </row>
    <row r="70" spans="1:10" ht="14.1" customHeight="1" x14ac:dyDescent="0.3">
      <c r="A70" s="38"/>
      <c r="B70" s="162"/>
      <c r="D70" s="138" t="s">
        <v>432</v>
      </c>
      <c r="E70" s="52" t="s">
        <v>291</v>
      </c>
      <c r="F70" s="53">
        <v>233100</v>
      </c>
      <c r="G70" s="53">
        <v>0</v>
      </c>
      <c r="H70" s="53">
        <v>0</v>
      </c>
      <c r="I70" s="53">
        <f>SUM(G70:H70)</f>
        <v>0</v>
      </c>
      <c r="J70" s="53">
        <v>0</v>
      </c>
    </row>
    <row r="71" spans="1:10" ht="14.1" customHeight="1" x14ac:dyDescent="0.3">
      <c r="A71" s="38"/>
      <c r="B71" s="162"/>
      <c r="C71" t="s">
        <v>431</v>
      </c>
      <c r="D71" s="138"/>
      <c r="E71" s="52" t="s">
        <v>219</v>
      </c>
      <c r="F71" s="117"/>
      <c r="G71" s="117"/>
      <c r="H71" s="117"/>
      <c r="I71" s="117"/>
      <c r="J71" s="53"/>
    </row>
    <row r="72" spans="1:10" ht="14.1" customHeight="1" x14ac:dyDescent="0.3">
      <c r="A72" s="38"/>
      <c r="B72" s="618" t="s">
        <v>89</v>
      </c>
      <c r="C72" s="618"/>
      <c r="D72" s="619"/>
      <c r="E72" s="84"/>
      <c r="F72" s="37">
        <f>SUM(F66:F71)</f>
        <v>233100</v>
      </c>
      <c r="G72" s="37">
        <f>SUM(G67:G71)</f>
        <v>70098</v>
      </c>
      <c r="H72" s="37">
        <f>SUM(H67:H71)</f>
        <v>89902</v>
      </c>
      <c r="I72" s="37">
        <f>SUM(G72:H72)</f>
        <v>160000</v>
      </c>
      <c r="J72" s="37">
        <f>SUM(J66:J71)</f>
        <v>0</v>
      </c>
    </row>
    <row r="73" spans="1:10" ht="14.1" customHeight="1" x14ac:dyDescent="0.3">
      <c r="A73" s="38"/>
      <c r="B73" s="76"/>
      <c r="C73" s="76"/>
      <c r="D73" s="77"/>
      <c r="E73" s="84"/>
      <c r="F73" s="37"/>
      <c r="G73" s="37"/>
      <c r="H73" s="37"/>
      <c r="I73" s="37"/>
      <c r="J73" s="37"/>
    </row>
    <row r="74" spans="1:10" ht="14.1" customHeight="1" thickBot="1" x14ac:dyDescent="0.35">
      <c r="A74" s="630" t="s">
        <v>16</v>
      </c>
      <c r="B74" s="631"/>
      <c r="C74" s="631"/>
      <c r="D74" s="632"/>
      <c r="E74" s="30"/>
      <c r="F74" s="152">
        <f>SUM(F34,F63,F72)</f>
        <v>4039210.94</v>
      </c>
      <c r="G74" s="152">
        <f>SUM(G34,G63,G72)</f>
        <v>1934917.9200000002</v>
      </c>
      <c r="H74" s="152">
        <f>SUM(H34,H63,H72)</f>
        <v>2572591.08</v>
      </c>
      <c r="I74" s="152">
        <f>SUM(I34,I63,I72)</f>
        <v>4507509</v>
      </c>
      <c r="J74" s="152">
        <f>SUM(J34,J63,J72)</f>
        <v>4484654</v>
      </c>
    </row>
    <row r="75" spans="1:10" ht="14.1" customHeight="1" thickTop="1" x14ac:dyDescent="0.3">
      <c r="A75" s="76"/>
      <c r="B75" s="76"/>
      <c r="C75" s="76"/>
      <c r="D75" s="76"/>
      <c r="E75" s="83"/>
      <c r="F75" s="56"/>
      <c r="G75" s="56"/>
      <c r="H75" s="56"/>
      <c r="I75" s="56"/>
      <c r="J75" s="56"/>
    </row>
    <row r="76" spans="1:10" s="333" customFormat="1" ht="14.1" customHeight="1" x14ac:dyDescent="0.3">
      <c r="A76" s="333" t="s">
        <v>28</v>
      </c>
      <c r="E76" s="334" t="s">
        <v>30</v>
      </c>
      <c r="F76" s="335"/>
      <c r="G76" s="335"/>
      <c r="H76" s="335" t="s">
        <v>31</v>
      </c>
      <c r="I76" s="335"/>
      <c r="J76" s="335"/>
    </row>
    <row r="77" spans="1:10" s="333" customFormat="1" ht="14.1" customHeight="1" x14ac:dyDescent="0.3">
      <c r="A77" s="31" t="s">
        <v>28</v>
      </c>
      <c r="B77" s="31"/>
      <c r="C77" s="31"/>
      <c r="D77" s="31"/>
      <c r="E77" s="24" t="s">
        <v>30</v>
      </c>
      <c r="F77" s="48"/>
      <c r="G77" s="48"/>
      <c r="H77" s="40" t="s">
        <v>31</v>
      </c>
      <c r="I77" s="48"/>
      <c r="J77" s="48"/>
    </row>
    <row r="78" spans="1:10" s="333" customFormat="1" ht="14.1" customHeight="1" x14ac:dyDescent="0.3">
      <c r="A78" s="31"/>
      <c r="B78" s="31"/>
      <c r="C78" s="31"/>
      <c r="D78" s="31"/>
      <c r="E78" s="392"/>
      <c r="F78" s="48"/>
      <c r="G78" s="48"/>
      <c r="H78" s="48"/>
      <c r="I78" s="48"/>
      <c r="J78" s="48"/>
    </row>
    <row r="79" spans="1:10" s="333" customFormat="1" ht="14.1" customHeight="1" x14ac:dyDescent="0.3">
      <c r="A79" s="31"/>
      <c r="B79" s="359"/>
      <c r="C79" s="359" t="s">
        <v>391</v>
      </c>
      <c r="D79" s="359"/>
      <c r="E79" s="359"/>
      <c r="F79" s="439" t="s">
        <v>32</v>
      </c>
      <c r="G79" s="359"/>
      <c r="H79" s="360"/>
      <c r="I79" s="359" t="s">
        <v>33</v>
      </c>
      <c r="J79" s="360"/>
    </row>
    <row r="80" spans="1:10" s="333" customFormat="1" ht="14.1" customHeight="1" x14ac:dyDescent="0.3">
      <c r="A80" s="31"/>
      <c r="B80" s="31"/>
      <c r="C80" s="222" t="s">
        <v>29</v>
      </c>
      <c r="D80" s="31"/>
      <c r="E80" s="392"/>
      <c r="F80" s="222" t="s">
        <v>255</v>
      </c>
      <c r="G80" s="31"/>
      <c r="H80" s="48"/>
      <c r="I80" s="222" t="s">
        <v>298</v>
      </c>
      <c r="J80" s="48"/>
    </row>
  </sheetData>
  <mergeCells count="51">
    <mergeCell ref="C17:D17"/>
    <mergeCell ref="A11:D11"/>
    <mergeCell ref="B12:D12"/>
    <mergeCell ref="C13:D13"/>
    <mergeCell ref="B14:D14"/>
    <mergeCell ref="C15:D15"/>
    <mergeCell ref="C59:D59"/>
    <mergeCell ref="C60:D60"/>
    <mergeCell ref="A4:J4"/>
    <mergeCell ref="G7:I7"/>
    <mergeCell ref="J7:J8"/>
    <mergeCell ref="E8:E9"/>
    <mergeCell ref="I8:I9"/>
    <mergeCell ref="A5:J5"/>
    <mergeCell ref="A8:D9"/>
    <mergeCell ref="G8:G9"/>
    <mergeCell ref="H8:H9"/>
    <mergeCell ref="A45:D46"/>
    <mergeCell ref="G45:G46"/>
    <mergeCell ref="H45:H46"/>
    <mergeCell ref="A10:D10"/>
    <mergeCell ref="C16:D16"/>
    <mergeCell ref="C18:D18"/>
    <mergeCell ref="C19:D19"/>
    <mergeCell ref="C21:D21"/>
    <mergeCell ref="C22:D22"/>
    <mergeCell ref="C23:D23"/>
    <mergeCell ref="C20:D20"/>
    <mergeCell ref="C66:D66"/>
    <mergeCell ref="A74:D74"/>
    <mergeCell ref="B72:D72"/>
    <mergeCell ref="A47:D47"/>
    <mergeCell ref="B49:D49"/>
    <mergeCell ref="B51:D51"/>
    <mergeCell ref="B53:D53"/>
    <mergeCell ref="B55:D55"/>
    <mergeCell ref="B58:D58"/>
    <mergeCell ref="B63:D63"/>
    <mergeCell ref="A64:D64"/>
    <mergeCell ref="B65:D65"/>
    <mergeCell ref="C50:D50"/>
    <mergeCell ref="C52:D52"/>
    <mergeCell ref="C54:D54"/>
    <mergeCell ref="C56:D56"/>
    <mergeCell ref="G44:I44"/>
    <mergeCell ref="J44:J45"/>
    <mergeCell ref="E45:E46"/>
    <mergeCell ref="I45:I46"/>
    <mergeCell ref="C24:D24"/>
    <mergeCell ref="C32:D32"/>
    <mergeCell ref="B34:D34"/>
  </mergeCells>
  <pageMargins left="1.1499999999999999" right="0.39370078740157483" top="0.42" bottom="0.11811023622047245" header="0" footer="0"/>
  <pageSetup paperSize="1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/>
  <dimension ref="A1:M45"/>
  <sheetViews>
    <sheetView topLeftCell="A7" zoomScale="85" zoomScaleNormal="85" workbookViewId="0">
      <selection activeCell="L17" sqref="L17"/>
    </sheetView>
  </sheetViews>
  <sheetFormatPr defaultColWidth="9.109375" defaultRowHeight="14.1" customHeight="1" x14ac:dyDescent="0.3"/>
  <cols>
    <col min="1" max="1" width="3.88671875" style="39" customWidth="1"/>
    <col min="2" max="2" width="2.5546875" style="39" customWidth="1"/>
    <col min="3" max="3" width="2.44140625" style="39" customWidth="1"/>
    <col min="4" max="4" width="42.5546875" style="39" customWidth="1"/>
    <col min="5" max="7" width="15.5546875" style="39" customWidth="1"/>
    <col min="8" max="8" width="15.6640625" style="39" customWidth="1"/>
    <col min="9" max="9" width="16.109375" style="39" customWidth="1"/>
    <col min="10" max="10" width="15.5546875" style="39" customWidth="1"/>
    <col min="11" max="16384" width="9.109375" style="39"/>
  </cols>
  <sheetData>
    <row r="1" spans="1:10" s="31" customFormat="1" ht="14.1" customHeight="1" x14ac:dyDescent="0.3">
      <c r="B1" s="31" t="s">
        <v>0</v>
      </c>
      <c r="E1" s="392"/>
      <c r="F1" s="48"/>
      <c r="G1" s="48"/>
      <c r="H1" s="48"/>
      <c r="I1" s="48"/>
      <c r="J1" s="48" t="s">
        <v>27</v>
      </c>
    </row>
    <row r="2" spans="1:10" s="31" customFormat="1" ht="14.1" customHeight="1" x14ac:dyDescent="0.3">
      <c r="A2" s="655" t="s">
        <v>376</v>
      </c>
      <c r="B2" s="655"/>
      <c r="C2" s="655"/>
      <c r="D2" s="655"/>
      <c r="E2" s="655"/>
      <c r="F2" s="655"/>
      <c r="G2" s="655"/>
      <c r="H2" s="655"/>
      <c r="I2" s="655"/>
      <c r="J2" s="655"/>
    </row>
    <row r="3" spans="1:10" s="333" customFormat="1" ht="12.75" customHeight="1" x14ac:dyDescent="0.3">
      <c r="A3" s="641" t="s">
        <v>377</v>
      </c>
      <c r="B3" s="641"/>
      <c r="C3" s="641"/>
      <c r="D3" s="641"/>
      <c r="E3" s="641"/>
      <c r="F3" s="641"/>
      <c r="G3" s="641"/>
      <c r="H3" s="641"/>
      <c r="I3" s="641"/>
      <c r="J3" s="641"/>
    </row>
    <row r="4" spans="1:10" ht="13.2" customHeight="1" thickBot="1" x14ac:dyDescent="0.35">
      <c r="A4" s="372" t="s">
        <v>299</v>
      </c>
      <c r="B4" s="361"/>
      <c r="C4" s="361"/>
      <c r="D4" s="361"/>
    </row>
    <row r="5" spans="1:10" ht="12.75" customHeight="1" thickBot="1" x14ac:dyDescent="0.35">
      <c r="A5" s="25"/>
      <c r="B5" s="26"/>
      <c r="C5" s="26"/>
      <c r="D5" s="26"/>
      <c r="E5" s="27"/>
      <c r="F5" s="278"/>
      <c r="G5" s="642" t="s">
        <v>20</v>
      </c>
      <c r="H5" s="642"/>
      <c r="I5" s="642"/>
      <c r="J5" s="615" t="s">
        <v>25</v>
      </c>
    </row>
    <row r="6" spans="1:10" ht="12.75" customHeight="1" x14ac:dyDescent="0.3">
      <c r="A6" s="646" t="s">
        <v>1</v>
      </c>
      <c r="B6" s="647"/>
      <c r="C6" s="647"/>
      <c r="D6" s="643"/>
      <c r="E6" s="685" t="s">
        <v>17</v>
      </c>
      <c r="F6" s="279" t="s">
        <v>18</v>
      </c>
      <c r="G6" s="644" t="s">
        <v>19</v>
      </c>
      <c r="H6" s="644" t="s">
        <v>24</v>
      </c>
      <c r="I6" s="644" t="s">
        <v>23</v>
      </c>
      <c r="J6" s="616"/>
    </row>
    <row r="7" spans="1:10" ht="12.75" customHeight="1" thickBot="1" x14ac:dyDescent="0.35">
      <c r="A7" s="688"/>
      <c r="B7" s="689"/>
      <c r="C7" s="689"/>
      <c r="D7" s="690"/>
      <c r="E7" s="686"/>
      <c r="F7" s="291" t="s">
        <v>19</v>
      </c>
      <c r="G7" s="687"/>
      <c r="H7" s="687"/>
      <c r="I7" s="687"/>
      <c r="J7" s="291" t="s">
        <v>26</v>
      </c>
    </row>
    <row r="8" spans="1:10" ht="12.45" customHeight="1" x14ac:dyDescent="0.3">
      <c r="A8" s="651" t="s">
        <v>62</v>
      </c>
      <c r="B8" s="618"/>
      <c r="C8" s="618"/>
      <c r="D8" s="619"/>
      <c r="E8" s="290"/>
      <c r="F8" s="14"/>
      <c r="G8" s="14"/>
      <c r="H8" s="14"/>
      <c r="I8" s="14"/>
      <c r="J8" s="14"/>
    </row>
    <row r="9" spans="1:10" ht="12.45" customHeight="1" x14ac:dyDescent="0.3">
      <c r="A9" s="32"/>
      <c r="B9" s="132" t="s">
        <v>2</v>
      </c>
      <c r="C9" s="132"/>
      <c r="D9" s="136"/>
      <c r="E9" s="52" t="s">
        <v>158</v>
      </c>
      <c r="F9" s="14"/>
      <c r="G9" s="14"/>
      <c r="H9" s="14"/>
      <c r="I9" s="14"/>
      <c r="J9" s="14"/>
    </row>
    <row r="10" spans="1:10" ht="12.45" customHeight="1" x14ac:dyDescent="0.3">
      <c r="A10" s="32"/>
      <c r="B10" s="33"/>
      <c r="C10" s="132" t="s">
        <v>3</v>
      </c>
      <c r="D10" s="136"/>
      <c r="E10" s="137" t="s">
        <v>78</v>
      </c>
      <c r="F10" s="22">
        <v>1714512</v>
      </c>
      <c r="G10" s="22">
        <v>699407</v>
      </c>
      <c r="H10" s="22">
        <v>1122769</v>
      </c>
      <c r="I10" s="22">
        <f t="shared" ref="I10:I22" si="0">SUM(G10:H10)</f>
        <v>1822176</v>
      </c>
      <c r="J10" s="22">
        <v>1900926</v>
      </c>
    </row>
    <row r="11" spans="1:10" ht="12.45" customHeight="1" x14ac:dyDescent="0.3">
      <c r="A11" s="32"/>
      <c r="B11" s="132" t="s">
        <v>4</v>
      </c>
      <c r="C11" s="132"/>
      <c r="D11" s="136"/>
      <c r="E11" s="52" t="s">
        <v>159</v>
      </c>
      <c r="F11" s="366">
        <f>SUM(F13:F17)</f>
        <v>450504</v>
      </c>
      <c r="G11" s="366">
        <f>SUM(G13:G17)</f>
        <v>234907</v>
      </c>
      <c r="H11" s="366">
        <f>SUM(H13:H17)</f>
        <v>259789</v>
      </c>
      <c r="I11" s="366">
        <f t="shared" si="0"/>
        <v>494696</v>
      </c>
      <c r="J11" s="366"/>
    </row>
    <row r="12" spans="1:10" ht="12.45" customHeight="1" x14ac:dyDescent="0.3">
      <c r="A12" s="32"/>
      <c r="B12" s="31"/>
      <c r="C12" s="234" t="s">
        <v>5</v>
      </c>
      <c r="D12" s="235"/>
      <c r="E12" s="238" t="s">
        <v>79</v>
      </c>
      <c r="F12" s="22">
        <v>378000</v>
      </c>
      <c r="G12" s="22">
        <v>150000</v>
      </c>
      <c r="H12" s="22">
        <v>234000</v>
      </c>
      <c r="I12" s="22">
        <f t="shared" si="0"/>
        <v>384000</v>
      </c>
      <c r="J12" s="22">
        <f>[2]Sheet1!$Z$10</f>
        <v>384000</v>
      </c>
    </row>
    <row r="13" spans="1:10" ht="12.45" customHeight="1" x14ac:dyDescent="0.3">
      <c r="A13" s="32"/>
      <c r="B13" s="31"/>
      <c r="C13" s="234" t="s">
        <v>130</v>
      </c>
      <c r="D13" s="235"/>
      <c r="E13" s="238" t="s">
        <v>145</v>
      </c>
      <c r="F13" s="22">
        <v>96000</v>
      </c>
      <c r="G13" s="22">
        <v>90000</v>
      </c>
      <c r="H13" s="22">
        <v>6000</v>
      </c>
      <c r="I13" s="22">
        <f t="shared" si="0"/>
        <v>96000</v>
      </c>
      <c r="J13" s="22">
        <f>[2]Sheet1!$Z$13</f>
        <v>96000</v>
      </c>
    </row>
    <row r="14" spans="1:10" ht="12.45" customHeight="1" x14ac:dyDescent="0.3">
      <c r="A14" s="32"/>
      <c r="B14" s="31"/>
      <c r="C14" s="385" t="s">
        <v>378</v>
      </c>
      <c r="D14" s="386"/>
      <c r="E14" s="393"/>
      <c r="F14" s="22">
        <v>0</v>
      </c>
      <c r="G14" s="22">
        <v>5000</v>
      </c>
      <c r="H14" s="22">
        <v>10000</v>
      </c>
      <c r="I14" s="22">
        <f t="shared" si="0"/>
        <v>15000</v>
      </c>
      <c r="J14" s="22">
        <v>10000</v>
      </c>
    </row>
    <row r="15" spans="1:10" ht="12.45" customHeight="1" x14ac:dyDescent="0.3">
      <c r="A15" s="32"/>
      <c r="B15" s="31"/>
      <c r="C15" s="234" t="s">
        <v>136</v>
      </c>
      <c r="D15" s="235"/>
      <c r="E15" s="238" t="s">
        <v>152</v>
      </c>
      <c r="F15" s="22">
        <v>133878</v>
      </c>
      <c r="G15" s="22">
        <v>0</v>
      </c>
      <c r="H15" s="22">
        <v>151848</v>
      </c>
      <c r="I15" s="22">
        <f t="shared" si="0"/>
        <v>151848</v>
      </c>
      <c r="J15" s="22">
        <v>158416</v>
      </c>
    </row>
    <row r="16" spans="1:10" ht="12.45" customHeight="1" x14ac:dyDescent="0.3">
      <c r="A16" s="32"/>
      <c r="B16" s="31"/>
      <c r="C16" s="234" t="s">
        <v>233</v>
      </c>
      <c r="D16" s="235"/>
      <c r="E16" s="238" t="s">
        <v>152</v>
      </c>
      <c r="F16" s="22">
        <v>145626</v>
      </c>
      <c r="G16" s="22">
        <v>139907</v>
      </c>
      <c r="H16" s="22">
        <v>11941</v>
      </c>
      <c r="I16" s="22">
        <f t="shared" si="0"/>
        <v>151848</v>
      </c>
      <c r="J16" s="22">
        <v>158416</v>
      </c>
    </row>
    <row r="17" spans="1:13" ht="12.45" customHeight="1" x14ac:dyDescent="0.3">
      <c r="A17" s="32"/>
      <c r="B17" s="31"/>
      <c r="C17" s="234" t="s">
        <v>138</v>
      </c>
      <c r="D17" s="235"/>
      <c r="E17" s="238" t="s">
        <v>153</v>
      </c>
      <c r="F17" s="22">
        <v>75000</v>
      </c>
      <c r="G17" s="22">
        <v>0</v>
      </c>
      <c r="H17" s="22">
        <v>80000</v>
      </c>
      <c r="I17" s="22">
        <f t="shared" si="0"/>
        <v>80000</v>
      </c>
      <c r="J17" s="22">
        <f>[2]Sheet1!Z23</f>
        <v>80000</v>
      </c>
    </row>
    <row r="18" spans="1:13" ht="12.45" customHeight="1" x14ac:dyDescent="0.3">
      <c r="A18" s="32"/>
      <c r="B18" s="33" t="s">
        <v>60</v>
      </c>
      <c r="C18" s="33"/>
      <c r="D18" s="34"/>
      <c r="E18" s="52" t="s">
        <v>154</v>
      </c>
      <c r="F18" s="366">
        <f>SUM(F19:F22)</f>
        <v>267603.59999999998</v>
      </c>
      <c r="G18" s="366">
        <f t="shared" ref="G18:H18" si="1">SUM(G19:G22)</f>
        <v>112772.68</v>
      </c>
      <c r="H18" s="366">
        <f t="shared" si="1"/>
        <v>183835.32</v>
      </c>
      <c r="I18" s="366">
        <f t="shared" si="0"/>
        <v>296608</v>
      </c>
      <c r="J18" s="366"/>
    </row>
    <row r="19" spans="1:13" ht="12.45" customHeight="1" x14ac:dyDescent="0.3">
      <c r="A19" s="32"/>
      <c r="B19" s="31"/>
      <c r="C19" s="128" t="s">
        <v>139</v>
      </c>
      <c r="D19" s="126"/>
      <c r="E19" s="52" t="s">
        <v>155</v>
      </c>
      <c r="F19" s="22">
        <v>205472.16</v>
      </c>
      <c r="G19" s="22">
        <v>83236.08</v>
      </c>
      <c r="H19" s="22">
        <v>135440.92000000001</v>
      </c>
      <c r="I19" s="14">
        <f t="shared" si="0"/>
        <v>218677</v>
      </c>
      <c r="J19" s="14">
        <v>228118</v>
      </c>
    </row>
    <row r="20" spans="1:13" ht="12.45" customHeight="1" x14ac:dyDescent="0.3">
      <c r="A20" s="32"/>
      <c r="B20" s="31"/>
      <c r="C20" s="128" t="s">
        <v>140</v>
      </c>
      <c r="D20" s="126"/>
      <c r="E20" s="52" t="s">
        <v>156</v>
      </c>
      <c r="F20" s="22">
        <v>18900</v>
      </c>
      <c r="G20" s="22">
        <v>11250</v>
      </c>
      <c r="H20" s="22">
        <v>17550</v>
      </c>
      <c r="I20" s="14">
        <f t="shared" si="0"/>
        <v>28800</v>
      </c>
      <c r="J20" s="14">
        <f>[2]Sheet1!Z26</f>
        <v>28800</v>
      </c>
    </row>
    <row r="21" spans="1:13" ht="12.45" customHeight="1" x14ac:dyDescent="0.3">
      <c r="A21" s="32"/>
      <c r="B21" s="31"/>
      <c r="C21" s="128" t="s">
        <v>141</v>
      </c>
      <c r="D21" s="126"/>
      <c r="E21" s="52" t="s">
        <v>160</v>
      </c>
      <c r="F21" s="22">
        <v>26301.78</v>
      </c>
      <c r="G21" s="22">
        <v>11367.7</v>
      </c>
      <c r="H21" s="22">
        <v>18563.3</v>
      </c>
      <c r="I21" s="14">
        <f t="shared" si="0"/>
        <v>29931</v>
      </c>
      <c r="J21" s="14">
        <v>59612</v>
      </c>
    </row>
    <row r="22" spans="1:13" ht="12.45" customHeight="1" x14ac:dyDescent="0.3">
      <c r="A22" s="32"/>
      <c r="B22" s="31"/>
      <c r="C22" s="128" t="s">
        <v>142</v>
      </c>
      <c r="D22" s="126"/>
      <c r="E22" s="52" t="s">
        <v>157</v>
      </c>
      <c r="F22" s="22">
        <v>16929.66</v>
      </c>
      <c r="G22" s="22">
        <v>6918.9</v>
      </c>
      <c r="H22" s="22">
        <v>12281.1</v>
      </c>
      <c r="I22" s="14">
        <f t="shared" si="0"/>
        <v>19200</v>
      </c>
      <c r="J22" s="14">
        <v>18347</v>
      </c>
    </row>
    <row r="23" spans="1:13" ht="12.45" customHeight="1" x14ac:dyDescent="0.3">
      <c r="A23" s="32"/>
      <c r="B23" s="127" t="s">
        <v>6</v>
      </c>
      <c r="C23" s="126"/>
      <c r="E23" s="52" t="s">
        <v>161</v>
      </c>
      <c r="F23" s="14"/>
      <c r="G23" s="14"/>
      <c r="H23" s="14"/>
      <c r="I23" s="14"/>
      <c r="J23" s="14"/>
      <c r="M23" s="39" t="s">
        <v>54</v>
      </c>
    </row>
    <row r="24" spans="1:13" ht="12.45" customHeight="1" x14ac:dyDescent="0.3">
      <c r="A24" s="32"/>
      <c r="B24" s="33"/>
      <c r="C24" s="635" t="s">
        <v>242</v>
      </c>
      <c r="D24" s="636"/>
      <c r="E24" s="52"/>
      <c r="F24" s="22">
        <v>75000</v>
      </c>
      <c r="G24" s="19">
        <v>0</v>
      </c>
      <c r="H24" s="22">
        <v>80000</v>
      </c>
      <c r="I24" s="22">
        <f>SUM(G24:H24)</f>
        <v>80000</v>
      </c>
      <c r="J24" s="22">
        <f>[2]Sheet1!$Z$31</f>
        <v>80000</v>
      </c>
      <c r="M24" s="39" t="s">
        <v>54</v>
      </c>
    </row>
    <row r="25" spans="1:13" ht="12.45" customHeight="1" x14ac:dyDescent="0.3">
      <c r="A25" s="32"/>
      <c r="B25" s="33"/>
      <c r="C25" s="259" t="s">
        <v>303</v>
      </c>
      <c r="D25" s="258"/>
      <c r="E25" s="52"/>
      <c r="F25" s="298">
        <v>0</v>
      </c>
      <c r="G25" s="364"/>
      <c r="H25" s="364"/>
      <c r="I25" s="364"/>
      <c r="J25" s="364"/>
    </row>
    <row r="26" spans="1:13" ht="12.45" customHeight="1" x14ac:dyDescent="0.3">
      <c r="A26" s="32"/>
      <c r="B26" s="618" t="s">
        <v>87</v>
      </c>
      <c r="C26" s="618"/>
      <c r="D26" s="619"/>
      <c r="E26" s="84"/>
      <c r="F26" s="17">
        <f>SUM(F10,F11,F12,F18,F24,F25)</f>
        <v>2885619.6</v>
      </c>
      <c r="G26" s="17">
        <f>SUM(G10,G11,G12,G18,G24)</f>
        <v>1197086.68</v>
      </c>
      <c r="H26" s="17">
        <f>SUM(H10,H11,H12,H18,H24)</f>
        <v>1880393.32</v>
      </c>
      <c r="I26" s="17">
        <f>SUM(I10,I11,I12,I18,I24)</f>
        <v>3077480</v>
      </c>
      <c r="J26" s="17">
        <f>SUM(J24,J22,J21,J20,J19,J17,J16,J15,J13,J12,J10,J14)</f>
        <v>3202635</v>
      </c>
    </row>
    <row r="27" spans="1:13" ht="12.45" customHeight="1" x14ac:dyDescent="0.3">
      <c r="A27" s="11" t="s">
        <v>7</v>
      </c>
      <c r="B27" s="13"/>
      <c r="C27" s="20"/>
      <c r="D27" s="44"/>
      <c r="E27" s="43"/>
      <c r="F27" s="14"/>
      <c r="G27" s="14"/>
      <c r="H27" s="14"/>
      <c r="I27" s="14"/>
      <c r="J27" s="14"/>
    </row>
    <row r="28" spans="1:13" s="421" customFormat="1" ht="12.45" customHeight="1" x14ac:dyDescent="0.3">
      <c r="A28" s="418"/>
      <c r="B28" s="465"/>
      <c r="C28" s="620" t="s">
        <v>8</v>
      </c>
      <c r="D28" s="622"/>
      <c r="E28" s="422" t="s">
        <v>114</v>
      </c>
      <c r="F28" s="14">
        <v>0</v>
      </c>
      <c r="G28" s="14">
        <v>0</v>
      </c>
      <c r="H28" s="14">
        <v>20000</v>
      </c>
      <c r="I28" s="14">
        <f>SUM(G28:H28)</f>
        <v>20000</v>
      </c>
      <c r="J28" s="14">
        <v>25000</v>
      </c>
    </row>
    <row r="29" spans="1:13" s="421" customFormat="1" ht="12.45" customHeight="1" x14ac:dyDescent="0.3">
      <c r="A29" s="418"/>
      <c r="B29" s="465"/>
      <c r="C29" s="620" t="s">
        <v>50</v>
      </c>
      <c r="D29" s="622"/>
      <c r="E29" s="422" t="s">
        <v>115</v>
      </c>
      <c r="F29" s="14">
        <v>0</v>
      </c>
      <c r="G29" s="14">
        <v>0</v>
      </c>
      <c r="H29" s="14">
        <v>30000</v>
      </c>
      <c r="I29" s="14">
        <f>SUM(G29:H29)</f>
        <v>30000</v>
      </c>
      <c r="J29" s="14">
        <v>25000</v>
      </c>
    </row>
    <row r="30" spans="1:13" ht="12.45" customHeight="1" x14ac:dyDescent="0.3">
      <c r="A30" s="11"/>
      <c r="B30" s="620" t="s">
        <v>10</v>
      </c>
      <c r="C30" s="621"/>
      <c r="D30" s="622"/>
      <c r="E30" s="422" t="s">
        <v>116</v>
      </c>
      <c r="F30" s="14">
        <v>0</v>
      </c>
      <c r="G30" s="14">
        <v>0</v>
      </c>
      <c r="H30" s="14">
        <v>25000</v>
      </c>
      <c r="I30" s="14">
        <f>SUM(G30:H30)</f>
        <v>25000</v>
      </c>
      <c r="J30" s="14">
        <v>0</v>
      </c>
    </row>
    <row r="31" spans="1:13" ht="12.45" customHeight="1" x14ac:dyDescent="0.3">
      <c r="A31" s="11"/>
      <c r="B31" s="133"/>
      <c r="C31" s="635" t="s">
        <v>190</v>
      </c>
      <c r="D31" s="622"/>
      <c r="E31" s="52" t="s">
        <v>117</v>
      </c>
      <c r="F31" s="14">
        <v>31876</v>
      </c>
      <c r="G31" s="14">
        <v>2930</v>
      </c>
      <c r="H31" s="14">
        <v>77070</v>
      </c>
      <c r="I31" s="14">
        <f>SUM(G31:H31)</f>
        <v>80000</v>
      </c>
      <c r="J31" s="14">
        <v>100000</v>
      </c>
    </row>
    <row r="32" spans="1:13" ht="12.45" customHeight="1" x14ac:dyDescent="0.3">
      <c r="A32" s="11"/>
      <c r="B32" s="620" t="s">
        <v>13</v>
      </c>
      <c r="C32" s="620"/>
      <c r="D32" s="636"/>
      <c r="E32" s="52" t="s">
        <v>166</v>
      </c>
      <c r="F32" s="14">
        <v>70401</v>
      </c>
      <c r="G32" s="14">
        <v>0</v>
      </c>
      <c r="H32" s="14">
        <v>0</v>
      </c>
      <c r="I32" s="14">
        <f>SUM(G32:H32)</f>
        <v>0</v>
      </c>
      <c r="J32" s="14"/>
    </row>
    <row r="33" spans="1:10" s="421" customFormat="1" ht="12.45" customHeight="1" x14ac:dyDescent="0.3">
      <c r="A33" s="418"/>
      <c r="B33" s="458" t="s">
        <v>38</v>
      </c>
      <c r="C33" s="460"/>
      <c r="D33" s="459"/>
      <c r="E33" s="422"/>
      <c r="F33" s="297">
        <v>913878</v>
      </c>
      <c r="G33" s="297">
        <v>0</v>
      </c>
      <c r="H33" s="297">
        <v>0</v>
      </c>
      <c r="I33" s="297">
        <v>0</v>
      </c>
      <c r="J33" s="297"/>
    </row>
    <row r="34" spans="1:10" ht="12.45" customHeight="1" x14ac:dyDescent="0.3">
      <c r="A34" s="38"/>
      <c r="B34" s="618" t="s">
        <v>88</v>
      </c>
      <c r="C34" s="618"/>
      <c r="D34" s="619"/>
      <c r="E34" s="84"/>
      <c r="F34" s="17">
        <f>SUM(F31:F33)</f>
        <v>1016155</v>
      </c>
      <c r="G34" s="17">
        <f>SUM(G31:G32)</f>
        <v>2930</v>
      </c>
      <c r="H34" s="17">
        <f>SUM(H28:H33)</f>
        <v>152070</v>
      </c>
      <c r="I34" s="17">
        <f>SUM(I28:I33)</f>
        <v>155000</v>
      </c>
      <c r="J34" s="17">
        <f>SUM(J28:J32)</f>
        <v>150000</v>
      </c>
    </row>
    <row r="35" spans="1:10" ht="12.45" customHeight="1" x14ac:dyDescent="0.3">
      <c r="A35" s="651" t="s">
        <v>15</v>
      </c>
      <c r="B35" s="618"/>
      <c r="C35" s="618"/>
      <c r="D35" s="619"/>
      <c r="E35" s="84"/>
      <c r="F35" s="17"/>
      <c r="G35" s="17"/>
      <c r="H35" s="17"/>
      <c r="I35" s="17"/>
      <c r="J35" s="17"/>
    </row>
    <row r="36" spans="1:10" ht="12.45" customHeight="1" x14ac:dyDescent="0.3">
      <c r="A36" s="38"/>
      <c r="B36" t="s">
        <v>218</v>
      </c>
      <c r="C36"/>
      <c r="E36" s="223" t="s">
        <v>219</v>
      </c>
      <c r="F36" s="14">
        <v>0</v>
      </c>
      <c r="G36" s="43"/>
      <c r="H36" s="43"/>
      <c r="I36" s="43"/>
      <c r="J36" s="43"/>
    </row>
    <row r="37" spans="1:10" ht="12.45" customHeight="1" x14ac:dyDescent="0.3">
      <c r="A37" s="38"/>
      <c r="B37"/>
      <c r="C37" s="236" t="s">
        <v>294</v>
      </c>
      <c r="E37" s="233" t="s">
        <v>219</v>
      </c>
      <c r="F37" s="53">
        <v>0</v>
      </c>
      <c r="G37" s="53">
        <v>0</v>
      </c>
      <c r="H37" s="53">
        <v>60000</v>
      </c>
      <c r="I37" s="53">
        <f>SUM(G37:H37)</f>
        <v>60000</v>
      </c>
      <c r="J37" s="53">
        <v>0</v>
      </c>
    </row>
    <row r="38" spans="1:10" s="421" customFormat="1" ht="12.45" customHeight="1" x14ac:dyDescent="0.3">
      <c r="A38" s="38"/>
      <c r="B38" s="478"/>
      <c r="C38" s="561" t="s">
        <v>578</v>
      </c>
      <c r="E38" s="233" t="s">
        <v>219</v>
      </c>
      <c r="F38" s="216">
        <v>0</v>
      </c>
      <c r="G38" s="216">
        <v>0</v>
      </c>
      <c r="H38" s="216">
        <v>0</v>
      </c>
      <c r="I38" s="216">
        <v>0</v>
      </c>
      <c r="J38" s="216">
        <v>50000</v>
      </c>
    </row>
    <row r="39" spans="1:10" ht="12.45" customHeight="1" x14ac:dyDescent="0.3">
      <c r="A39" s="38"/>
      <c r="B39" s="618" t="s">
        <v>89</v>
      </c>
      <c r="C39" s="618"/>
      <c r="D39" s="619"/>
      <c r="E39" s="84"/>
      <c r="F39" s="212">
        <f>SUM(F36:F37)</f>
        <v>0</v>
      </c>
      <c r="G39" s="212">
        <f>SUM(G36:G37)</f>
        <v>0</v>
      </c>
      <c r="H39" s="212">
        <f>SUM(H36:H37)</f>
        <v>60000</v>
      </c>
      <c r="I39" s="212">
        <f>SUM(I36:I37)</f>
        <v>60000</v>
      </c>
      <c r="J39" s="212">
        <f>SUM(J36:J37)</f>
        <v>0</v>
      </c>
    </row>
    <row r="40" spans="1:10" ht="12.45" customHeight="1" thickBot="1" x14ac:dyDescent="0.35">
      <c r="A40" s="630" t="s">
        <v>16</v>
      </c>
      <c r="B40" s="631"/>
      <c r="C40" s="631"/>
      <c r="D40" s="632"/>
      <c r="E40" s="30"/>
      <c r="F40" s="152">
        <f>SUM(F39,F34,F26)</f>
        <v>3901774.6</v>
      </c>
      <c r="G40" s="152">
        <f>SUM(G39,G34,G26)</f>
        <v>1200016.68</v>
      </c>
      <c r="H40" s="152">
        <f>SUM(H39,H34,H26)</f>
        <v>2092463.32</v>
      </c>
      <c r="I40" s="152">
        <f>SUM(I39,I34,I26)</f>
        <v>3292480</v>
      </c>
      <c r="J40" s="152">
        <f>SUM(J39,J34,J26)</f>
        <v>3352635</v>
      </c>
    </row>
    <row r="41" spans="1:10" s="333" customFormat="1" ht="12.45" customHeight="1" thickTop="1" x14ac:dyDescent="0.3">
      <c r="E41" s="336"/>
      <c r="F41" s="335"/>
      <c r="G41" s="335"/>
      <c r="H41" s="335"/>
      <c r="I41" s="335"/>
      <c r="J41" s="335"/>
    </row>
    <row r="42" spans="1:10" s="333" customFormat="1" ht="12.45" customHeight="1" x14ac:dyDescent="0.3">
      <c r="A42" s="31" t="s">
        <v>28</v>
      </c>
      <c r="B42" s="31"/>
      <c r="C42" s="31"/>
      <c r="D42" s="31"/>
      <c r="E42" s="24" t="s">
        <v>30</v>
      </c>
      <c r="F42" s="48"/>
      <c r="G42" s="48"/>
      <c r="H42" s="40" t="s">
        <v>31</v>
      </c>
      <c r="I42" s="48"/>
      <c r="J42" s="48"/>
    </row>
    <row r="43" spans="1:10" s="333" customFormat="1" ht="12.45" customHeight="1" x14ac:dyDescent="0.3">
      <c r="A43" s="31"/>
      <c r="B43" s="31"/>
      <c r="C43" s="31"/>
      <c r="D43" s="31"/>
      <c r="E43" s="392"/>
      <c r="F43" s="48"/>
      <c r="G43" s="48"/>
      <c r="H43" s="48"/>
      <c r="I43" s="48"/>
      <c r="J43" s="48"/>
    </row>
    <row r="44" spans="1:10" s="333" customFormat="1" ht="12.45" customHeight="1" x14ac:dyDescent="0.3">
      <c r="A44" s="31"/>
      <c r="B44" s="359"/>
      <c r="C44" s="359" t="s">
        <v>33</v>
      </c>
      <c r="D44" s="359"/>
      <c r="E44" s="359"/>
      <c r="F44" s="359" t="s">
        <v>32</v>
      </c>
      <c r="G44" s="359"/>
      <c r="H44" s="360"/>
      <c r="I44" s="359" t="s">
        <v>33</v>
      </c>
      <c r="J44" s="360"/>
    </row>
    <row r="45" spans="1:10" s="333" customFormat="1" ht="12.45" customHeight="1" x14ac:dyDescent="0.3">
      <c r="A45" s="31"/>
      <c r="B45" s="31"/>
      <c r="C45" s="222" t="s">
        <v>29</v>
      </c>
      <c r="D45" s="31"/>
      <c r="E45" s="392"/>
      <c r="F45" s="222" t="s">
        <v>255</v>
      </c>
      <c r="G45" s="31"/>
      <c r="H45" s="48"/>
      <c r="I45" s="222" t="s">
        <v>298</v>
      </c>
      <c r="J45" s="48"/>
    </row>
  </sheetData>
  <mergeCells count="21">
    <mergeCell ref="B26:D26"/>
    <mergeCell ref="A8:D8"/>
    <mergeCell ref="C24:D24"/>
    <mergeCell ref="B39:D39"/>
    <mergeCell ref="A40:D40"/>
    <mergeCell ref="C31:D31"/>
    <mergeCell ref="B30:D30"/>
    <mergeCell ref="B32:D32"/>
    <mergeCell ref="B34:D34"/>
    <mergeCell ref="A35:D35"/>
    <mergeCell ref="C28:D28"/>
    <mergeCell ref="C29:D29"/>
    <mergeCell ref="A2:J2"/>
    <mergeCell ref="A3:J3"/>
    <mergeCell ref="G5:I5"/>
    <mergeCell ref="J5:J6"/>
    <mergeCell ref="E6:E7"/>
    <mergeCell ref="I6:I7"/>
    <mergeCell ref="A6:D7"/>
    <mergeCell ref="G6:G7"/>
    <mergeCell ref="H6:H7"/>
  </mergeCells>
  <pageMargins left="1.23" right="0.39370078740157483" top="0.15748031496062992" bottom="0.11811023622047245" header="0" footer="0"/>
  <pageSetup paperSize="1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J87"/>
  <sheetViews>
    <sheetView topLeftCell="A29" zoomScale="82" zoomScaleNormal="82" workbookViewId="0">
      <selection activeCell="I37" sqref="I37"/>
    </sheetView>
  </sheetViews>
  <sheetFormatPr defaultColWidth="9.109375" defaultRowHeight="14.1" customHeight="1" x14ac:dyDescent="0.3"/>
  <cols>
    <col min="1" max="2" width="3.109375" style="39" customWidth="1"/>
    <col min="3" max="3" width="2.44140625" style="39" customWidth="1"/>
    <col min="4" max="4" width="42.6640625" style="39" customWidth="1"/>
    <col min="5" max="5" width="17.109375" style="82" customWidth="1"/>
    <col min="6" max="6" width="16.33203125" style="39" customWidth="1"/>
    <col min="7" max="7" width="15.33203125" style="39" customWidth="1"/>
    <col min="8" max="8" width="15" style="39" customWidth="1"/>
    <col min="9" max="9" width="16.109375" style="39" customWidth="1"/>
    <col min="10" max="10" width="15.88671875" style="39" customWidth="1"/>
    <col min="11" max="16384" width="9.109375" style="39"/>
  </cols>
  <sheetData>
    <row r="1" spans="1:10" ht="14.1" customHeight="1" x14ac:dyDescent="0.3">
      <c r="E1" s="267"/>
    </row>
    <row r="2" spans="1:10" ht="14.1" customHeight="1" x14ac:dyDescent="0.3">
      <c r="E2" s="267"/>
    </row>
    <row r="3" spans="1:10" ht="14.1" customHeight="1" x14ac:dyDescent="0.3">
      <c r="E3" s="169"/>
      <c r="J3" s="202"/>
    </row>
    <row r="4" spans="1:10" s="31" customFormat="1" ht="14.1" customHeight="1" x14ac:dyDescent="0.3">
      <c r="B4" s="31" t="s">
        <v>0</v>
      </c>
      <c r="E4" s="392"/>
      <c r="F4" s="48"/>
      <c r="G4" s="48"/>
      <c r="H4" s="48"/>
      <c r="I4" s="48"/>
      <c r="J4" s="48" t="s">
        <v>27</v>
      </c>
    </row>
    <row r="5" spans="1:10" s="31" customFormat="1" ht="14.1" customHeight="1" x14ac:dyDescent="0.3">
      <c r="A5" s="655" t="s">
        <v>376</v>
      </c>
      <c r="B5" s="655"/>
      <c r="C5" s="655"/>
      <c r="D5" s="655"/>
      <c r="E5" s="655"/>
      <c r="F5" s="655"/>
      <c r="G5" s="655"/>
      <c r="H5" s="655"/>
      <c r="I5" s="655"/>
      <c r="J5" s="655"/>
    </row>
    <row r="6" spans="1:10" ht="14.1" customHeight="1" x14ac:dyDescent="0.3">
      <c r="A6" s="641" t="s">
        <v>377</v>
      </c>
      <c r="B6" s="641"/>
      <c r="C6" s="641"/>
      <c r="D6" s="641"/>
      <c r="E6" s="641"/>
      <c r="F6" s="641"/>
      <c r="G6" s="641"/>
      <c r="H6" s="641"/>
      <c r="I6" s="641"/>
      <c r="J6" s="641"/>
    </row>
    <row r="7" spans="1:10" ht="14.1" customHeight="1" thickBot="1" x14ac:dyDescent="0.35">
      <c r="A7" s="39" t="s">
        <v>71</v>
      </c>
      <c r="J7" s="205" t="s">
        <v>224</v>
      </c>
    </row>
    <row r="8" spans="1:10" ht="14.1" customHeight="1" thickBot="1" x14ac:dyDescent="0.35">
      <c r="A8" s="25"/>
      <c r="B8" s="26"/>
      <c r="C8" s="26"/>
      <c r="D8" s="26"/>
      <c r="E8" s="27"/>
      <c r="F8" s="278"/>
      <c r="G8" s="642" t="s">
        <v>20</v>
      </c>
      <c r="H8" s="642"/>
      <c r="I8" s="642"/>
      <c r="J8" s="615" t="s">
        <v>25</v>
      </c>
    </row>
    <row r="9" spans="1:10" ht="14.1" customHeight="1" x14ac:dyDescent="0.3">
      <c r="A9" s="646" t="s">
        <v>1</v>
      </c>
      <c r="B9" s="647"/>
      <c r="C9" s="647"/>
      <c r="D9" s="643"/>
      <c r="E9" s="685" t="s">
        <v>17</v>
      </c>
      <c r="F9" s="279" t="s">
        <v>18</v>
      </c>
      <c r="G9" s="644" t="s">
        <v>19</v>
      </c>
      <c r="H9" s="644" t="s">
        <v>24</v>
      </c>
      <c r="I9" s="644" t="s">
        <v>23</v>
      </c>
      <c r="J9" s="616"/>
    </row>
    <row r="10" spans="1:10" ht="14.1" customHeight="1" thickBot="1" x14ac:dyDescent="0.35">
      <c r="A10" s="688"/>
      <c r="B10" s="689"/>
      <c r="C10" s="689"/>
      <c r="D10" s="690"/>
      <c r="E10" s="686"/>
      <c r="F10" s="291" t="s">
        <v>19</v>
      </c>
      <c r="G10" s="687"/>
      <c r="H10" s="687"/>
      <c r="I10" s="687"/>
      <c r="J10" s="291" t="s">
        <v>26</v>
      </c>
    </row>
    <row r="11" spans="1:10" ht="14.1" customHeight="1" x14ac:dyDescent="0.3">
      <c r="A11" s="691"/>
      <c r="B11" s="692"/>
      <c r="C11" s="692"/>
      <c r="D11" s="693"/>
      <c r="E11" s="289"/>
      <c r="F11" s="289"/>
      <c r="G11" s="289"/>
      <c r="H11" s="289"/>
      <c r="I11" s="289"/>
      <c r="J11" s="289"/>
    </row>
    <row r="12" spans="1:10" ht="14.1" customHeight="1" x14ac:dyDescent="0.3">
      <c r="A12" s="651" t="s">
        <v>62</v>
      </c>
      <c r="B12" s="618"/>
      <c r="C12" s="618"/>
      <c r="D12" s="619"/>
      <c r="E12" s="290"/>
      <c r="F12" s="14"/>
      <c r="G12" s="14"/>
      <c r="H12" s="14"/>
      <c r="I12" s="14"/>
      <c r="J12" s="14"/>
    </row>
    <row r="13" spans="1:10" ht="14.1" customHeight="1" x14ac:dyDescent="0.3">
      <c r="A13" s="32"/>
      <c r="B13" s="621" t="s">
        <v>2</v>
      </c>
      <c r="C13" s="621"/>
      <c r="D13" s="622"/>
      <c r="E13" s="52" t="s">
        <v>158</v>
      </c>
      <c r="F13" s="14"/>
      <c r="G13" s="14"/>
      <c r="H13" s="14"/>
      <c r="I13" s="14"/>
      <c r="J13" s="14"/>
    </row>
    <row r="14" spans="1:10" ht="14.1" customHeight="1" x14ac:dyDescent="0.3">
      <c r="A14" s="32"/>
      <c r="B14" s="33"/>
      <c r="C14" s="621" t="s">
        <v>3</v>
      </c>
      <c r="D14" s="622"/>
      <c r="E14" s="137" t="s">
        <v>78</v>
      </c>
      <c r="F14" s="22">
        <v>1299000</v>
      </c>
      <c r="G14" s="22">
        <v>583253.96</v>
      </c>
      <c r="H14" s="22">
        <v>758106.04</v>
      </c>
      <c r="I14" s="22">
        <f>SUM(G14:H14)</f>
        <v>1341360</v>
      </c>
      <c r="J14" s="22">
        <v>1329985</v>
      </c>
    </row>
    <row r="15" spans="1:10" ht="14.1" customHeight="1" x14ac:dyDescent="0.3">
      <c r="A15" s="32"/>
      <c r="B15" s="621" t="s">
        <v>4</v>
      </c>
      <c r="C15" s="621"/>
      <c r="D15" s="622"/>
      <c r="E15" s="52" t="s">
        <v>159</v>
      </c>
      <c r="F15" s="365">
        <f>SUM(F17:F24)</f>
        <v>395500</v>
      </c>
      <c r="G15" s="365">
        <f>SUM(G16:G24)</f>
        <v>250261.08000000002</v>
      </c>
      <c r="H15" s="365">
        <f t="shared" ref="H15" si="0">SUM(H17:H24)</f>
        <v>206571.12</v>
      </c>
      <c r="I15" s="365">
        <f>SUM(I17:I24)</f>
        <v>412560</v>
      </c>
      <c r="J15" s="365"/>
    </row>
    <row r="16" spans="1:10" ht="14.1" customHeight="1" x14ac:dyDescent="0.3">
      <c r="A16" s="32"/>
      <c r="B16" s="31"/>
      <c r="C16" s="621" t="s">
        <v>5</v>
      </c>
      <c r="D16" s="622"/>
      <c r="E16" s="137" t="s">
        <v>79</v>
      </c>
      <c r="F16" s="22">
        <v>96000</v>
      </c>
      <c r="G16" s="22">
        <v>44272.2</v>
      </c>
      <c r="H16" s="22">
        <v>51727.8</v>
      </c>
      <c r="I16" s="22">
        <f t="shared" ref="I16:I24" si="1">SUM(G16:H16)</f>
        <v>96000</v>
      </c>
      <c r="J16" s="22">
        <f>[2]Sheet1!AA10</f>
        <v>96000</v>
      </c>
    </row>
    <row r="17" spans="1:10" ht="14.1" customHeight="1" x14ac:dyDescent="0.3">
      <c r="A17" s="32"/>
      <c r="B17" s="31"/>
      <c r="C17" s="621" t="s">
        <v>128</v>
      </c>
      <c r="D17" s="622"/>
      <c r="E17" s="238" t="s">
        <v>143</v>
      </c>
      <c r="F17" s="22">
        <v>67500</v>
      </c>
      <c r="G17" s="22">
        <v>30170.44</v>
      </c>
      <c r="H17" s="22">
        <v>37329.56</v>
      </c>
      <c r="I17" s="22">
        <f t="shared" si="1"/>
        <v>67500</v>
      </c>
      <c r="J17" s="22">
        <f>[2]Sheet1!AA11</f>
        <v>67500</v>
      </c>
    </row>
    <row r="18" spans="1:10" ht="14.1" customHeight="1" x14ac:dyDescent="0.3">
      <c r="A18" s="32"/>
      <c r="B18" s="31"/>
      <c r="C18" s="621" t="s">
        <v>129</v>
      </c>
      <c r="D18" s="622"/>
      <c r="E18" s="238" t="s">
        <v>144</v>
      </c>
      <c r="F18" s="22">
        <v>67500</v>
      </c>
      <c r="G18" s="22">
        <v>30170.44</v>
      </c>
      <c r="H18" s="22">
        <v>37329.56</v>
      </c>
      <c r="I18" s="22">
        <f t="shared" si="1"/>
        <v>67500</v>
      </c>
      <c r="J18" s="22">
        <f>[2]Sheet1!AA12</f>
        <v>67500</v>
      </c>
    </row>
    <row r="19" spans="1:10" ht="14.1" customHeight="1" x14ac:dyDescent="0.3">
      <c r="A19" s="32"/>
      <c r="B19" s="31"/>
      <c r="C19" s="621" t="s">
        <v>130</v>
      </c>
      <c r="D19" s="622"/>
      <c r="E19" s="238" t="s">
        <v>145</v>
      </c>
      <c r="F19" s="22">
        <v>24000</v>
      </c>
      <c r="G19" s="22">
        <v>24000</v>
      </c>
      <c r="H19" s="22">
        <v>0</v>
      </c>
      <c r="I19" s="22">
        <f t="shared" si="1"/>
        <v>24000</v>
      </c>
      <c r="J19" s="22">
        <f>[2]Sheet1!AA13</f>
        <v>24000</v>
      </c>
    </row>
    <row r="20" spans="1:10" ht="14.1" customHeight="1" x14ac:dyDescent="0.3">
      <c r="A20" s="32"/>
      <c r="B20" s="31"/>
      <c r="C20" s="621" t="s">
        <v>133</v>
      </c>
      <c r="D20" s="622"/>
      <c r="E20" s="238" t="s">
        <v>148</v>
      </c>
      <c r="F20" s="22">
        <v>0</v>
      </c>
      <c r="G20" s="22">
        <v>0</v>
      </c>
      <c r="H20" s="22">
        <v>0</v>
      </c>
      <c r="I20" s="22">
        <f t="shared" si="1"/>
        <v>0</v>
      </c>
      <c r="J20" s="22">
        <v>0</v>
      </c>
    </row>
    <row r="21" spans="1:10" ht="14.1" customHeight="1" x14ac:dyDescent="0.3">
      <c r="A21" s="32"/>
      <c r="B21" s="31"/>
      <c r="C21" s="621" t="s">
        <v>137</v>
      </c>
      <c r="D21" s="622"/>
      <c r="E21" s="238" t="s">
        <v>150</v>
      </c>
      <c r="F21" s="22">
        <v>0</v>
      </c>
      <c r="G21" s="22">
        <v>10000</v>
      </c>
      <c r="H21" s="22">
        <v>0</v>
      </c>
      <c r="I21" s="22">
        <f t="shared" si="1"/>
        <v>10000</v>
      </c>
      <c r="J21" s="22">
        <v>5000</v>
      </c>
    </row>
    <row r="22" spans="1:10" ht="14.1" customHeight="1" x14ac:dyDescent="0.3">
      <c r="A22" s="32"/>
      <c r="B22" s="31"/>
      <c r="C22" s="621" t="s">
        <v>136</v>
      </c>
      <c r="D22" s="622"/>
      <c r="E22" s="238" t="s">
        <v>152</v>
      </c>
      <c r="F22" s="22">
        <v>108250</v>
      </c>
      <c r="G22" s="22">
        <v>0</v>
      </c>
      <c r="H22" s="22">
        <v>111780</v>
      </c>
      <c r="I22" s="22">
        <f t="shared" si="1"/>
        <v>111780</v>
      </c>
      <c r="J22" s="22">
        <v>110833</v>
      </c>
    </row>
    <row r="23" spans="1:10" ht="14.1" customHeight="1" x14ac:dyDescent="0.3">
      <c r="A23" s="32"/>
      <c r="B23" s="31"/>
      <c r="C23" s="621" t="s">
        <v>233</v>
      </c>
      <c r="D23" s="622"/>
      <c r="E23" s="238" t="s">
        <v>152</v>
      </c>
      <c r="F23" s="22">
        <v>108250</v>
      </c>
      <c r="G23" s="22">
        <v>111648</v>
      </c>
      <c r="H23" s="22">
        <v>132</v>
      </c>
      <c r="I23" s="22">
        <f t="shared" si="1"/>
        <v>111780</v>
      </c>
      <c r="J23" s="22">
        <v>110833</v>
      </c>
    </row>
    <row r="24" spans="1:10" ht="14.1" customHeight="1" x14ac:dyDescent="0.3">
      <c r="A24" s="32"/>
      <c r="B24" s="31"/>
      <c r="C24" s="621" t="s">
        <v>138</v>
      </c>
      <c r="D24" s="622"/>
      <c r="E24" s="238" t="s">
        <v>153</v>
      </c>
      <c r="F24" s="22">
        <v>20000</v>
      </c>
      <c r="G24" s="22">
        <v>0</v>
      </c>
      <c r="H24" s="22">
        <v>20000</v>
      </c>
      <c r="I24" s="22">
        <f t="shared" si="1"/>
        <v>20000</v>
      </c>
      <c r="J24" s="22">
        <f>[2]Sheet1!AA23</f>
        <v>20000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154</v>
      </c>
      <c r="F25" s="366">
        <f>SUM(F29,F28,F27,F26)</f>
        <v>178884.38</v>
      </c>
      <c r="G25" s="366">
        <f>SUM(G26,G27:G28,G29)</f>
        <v>84934.81</v>
      </c>
      <c r="H25" s="366">
        <f>SUM(H26,H27:H28,H29)</f>
        <v>107073.19</v>
      </c>
      <c r="I25" s="366">
        <f>SUM(I26,I27:I28,I29)</f>
        <v>192008</v>
      </c>
      <c r="J25" s="366"/>
    </row>
    <row r="26" spans="1:10" ht="14.1" customHeight="1" x14ac:dyDescent="0.3">
      <c r="A26" s="32"/>
      <c r="B26" s="31"/>
      <c r="C26" s="81" t="s">
        <v>139</v>
      </c>
      <c r="D26" s="79"/>
      <c r="E26" s="52" t="s">
        <v>155</v>
      </c>
      <c r="F26" s="22">
        <v>155880</v>
      </c>
      <c r="G26" s="22">
        <v>69581.88</v>
      </c>
      <c r="H26" s="22">
        <v>91385.12</v>
      </c>
      <c r="I26" s="14">
        <f>SUM(G26:H26)</f>
        <v>160967</v>
      </c>
      <c r="J26" s="14">
        <v>159599</v>
      </c>
    </row>
    <row r="27" spans="1:10" ht="14.1" customHeight="1" x14ac:dyDescent="0.3">
      <c r="A27" s="32"/>
      <c r="B27" s="31"/>
      <c r="C27" s="81" t="s">
        <v>140</v>
      </c>
      <c r="D27" s="79"/>
      <c r="E27" s="52" t="s">
        <v>156</v>
      </c>
      <c r="F27" s="22">
        <v>4800</v>
      </c>
      <c r="G27" s="22">
        <v>3600</v>
      </c>
      <c r="H27" s="22">
        <v>3600</v>
      </c>
      <c r="I27" s="14">
        <f>SUM(G27:H27)</f>
        <v>7200</v>
      </c>
      <c r="J27" s="14">
        <f>[2]Sheet1!AA26</f>
        <v>7200</v>
      </c>
    </row>
    <row r="28" spans="1:10" ht="14.1" customHeight="1" x14ac:dyDescent="0.3">
      <c r="A28" s="32"/>
      <c r="B28" s="31"/>
      <c r="C28" s="81" t="s">
        <v>141</v>
      </c>
      <c r="D28" s="79"/>
      <c r="E28" s="52" t="s">
        <v>160</v>
      </c>
      <c r="F28" s="22">
        <v>13404.38</v>
      </c>
      <c r="G28" s="22">
        <v>9352.93</v>
      </c>
      <c r="H28" s="22">
        <v>9688.07</v>
      </c>
      <c r="I28" s="14">
        <f>SUM(G28:H28)</f>
        <v>19041</v>
      </c>
      <c r="J28" s="14">
        <v>38080</v>
      </c>
    </row>
    <row r="29" spans="1:10" ht="14.1" customHeight="1" x14ac:dyDescent="0.3">
      <c r="A29" s="32"/>
      <c r="B29" s="31"/>
      <c r="C29" s="81" t="s">
        <v>142</v>
      </c>
      <c r="D29" s="79"/>
      <c r="E29" s="52" t="s">
        <v>157</v>
      </c>
      <c r="F29" s="22">
        <v>4800</v>
      </c>
      <c r="G29" s="22">
        <v>2400</v>
      </c>
      <c r="H29" s="22">
        <v>2400</v>
      </c>
      <c r="I29" s="14">
        <f>SUM(G29:H29)</f>
        <v>4800</v>
      </c>
      <c r="J29" s="14">
        <f>[2]Sheet1!AA28</f>
        <v>4800</v>
      </c>
    </row>
    <row r="30" spans="1:10" ht="14.1" customHeight="1" x14ac:dyDescent="0.3">
      <c r="A30" s="32"/>
      <c r="B30" s="135" t="s">
        <v>6</v>
      </c>
      <c r="C30" s="136"/>
      <c r="E30" s="52" t="s">
        <v>161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4" t="s">
        <v>6</v>
      </c>
      <c r="D31" s="136"/>
      <c r="E31" s="52" t="s">
        <v>157</v>
      </c>
      <c r="F31" s="161">
        <v>0</v>
      </c>
      <c r="G31" s="365">
        <v>0</v>
      </c>
      <c r="H31" s="365">
        <v>0</v>
      </c>
      <c r="I31" s="365">
        <v>0</v>
      </c>
      <c r="J31" s="365">
        <v>0</v>
      </c>
    </row>
    <row r="32" spans="1:10" ht="14.1" customHeight="1" x14ac:dyDescent="0.3">
      <c r="A32" s="32"/>
      <c r="B32" s="33"/>
      <c r="C32" s="635" t="s">
        <v>241</v>
      </c>
      <c r="D32" s="636"/>
      <c r="E32" s="52"/>
      <c r="F32" s="22">
        <v>20000</v>
      </c>
      <c r="G32" s="22">
        <v>0</v>
      </c>
      <c r="H32" s="22">
        <v>20000</v>
      </c>
      <c r="I32" s="22">
        <f>SUM(G32:H32)</f>
        <v>20000</v>
      </c>
      <c r="J32" s="22">
        <f>[2]Sheet1!$AA$31</f>
        <v>20000</v>
      </c>
    </row>
    <row r="33" spans="1:10" ht="14.1" customHeight="1" x14ac:dyDescent="0.3">
      <c r="A33" s="32"/>
      <c r="B33" s="33"/>
      <c r="C33" s="259" t="s">
        <v>303</v>
      </c>
      <c r="D33" s="258"/>
      <c r="E33" s="52"/>
      <c r="F33" s="22"/>
      <c r="G33" s="22"/>
      <c r="H33" s="22"/>
      <c r="I33" s="22"/>
      <c r="J33" s="22"/>
    </row>
    <row r="34" spans="1:10" ht="14.1" customHeight="1" x14ac:dyDescent="0.3">
      <c r="A34" s="32"/>
      <c r="B34" s="618" t="s">
        <v>87</v>
      </c>
      <c r="C34" s="618"/>
      <c r="D34" s="619"/>
      <c r="E34" s="84"/>
      <c r="F34" s="17">
        <f>SUM(F14,F15,F16,F25,F31,F32)</f>
        <v>1989384.38</v>
      </c>
      <c r="G34" s="17">
        <f>SUM(G14,G15,G25,G32)</f>
        <v>918449.85000000009</v>
      </c>
      <c r="H34" s="17">
        <f t="shared" ref="H34" si="2">SUM(H14,H15,H16,H25,H32)</f>
        <v>1143478.1500000001</v>
      </c>
      <c r="I34" s="17">
        <f>SUM(I14,I15,I16,I25,I32)</f>
        <v>2061928</v>
      </c>
      <c r="J34" s="17">
        <f>SUM(J14,J16,J17,J18,J19,J22,J23,J24,J26,J27,J28,J29,J32,J21)</f>
        <v>2061330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172"/>
      <c r="C36" s="172"/>
      <c r="D36" s="172"/>
      <c r="E36" s="174"/>
      <c r="F36" s="58"/>
      <c r="G36" s="58"/>
      <c r="H36" s="58"/>
      <c r="I36" s="58"/>
      <c r="J36" s="58"/>
    </row>
    <row r="37" spans="1:10" ht="14.1" customHeight="1" x14ac:dyDescent="0.3">
      <c r="A37" s="33"/>
      <c r="B37" s="264"/>
      <c r="C37" s="264"/>
      <c r="D37" s="264"/>
      <c r="E37" s="271"/>
      <c r="F37" s="58"/>
      <c r="G37" s="58"/>
      <c r="H37" s="58"/>
      <c r="I37" s="58"/>
      <c r="J37" s="58"/>
    </row>
    <row r="38" spans="1:10" s="421" customFormat="1" ht="14.1" customHeight="1" x14ac:dyDescent="0.3">
      <c r="A38" s="33"/>
      <c r="B38" s="604"/>
      <c r="C38" s="604"/>
      <c r="D38" s="604"/>
      <c r="E38" s="607"/>
      <c r="F38" s="58"/>
      <c r="G38" s="58"/>
      <c r="H38" s="58"/>
      <c r="I38" s="58"/>
      <c r="J38" s="58"/>
    </row>
    <row r="39" spans="1:10" s="421" customFormat="1" ht="14.1" customHeight="1" x14ac:dyDescent="0.3">
      <c r="A39" s="33"/>
      <c r="B39" s="604"/>
      <c r="C39" s="604"/>
      <c r="D39" s="604"/>
      <c r="E39" s="607"/>
      <c r="F39" s="58"/>
      <c r="G39" s="58"/>
      <c r="H39" s="58"/>
      <c r="I39" s="58"/>
      <c r="J39" s="58"/>
    </row>
    <row r="40" spans="1:10" s="421" customFormat="1" ht="14.1" customHeight="1" x14ac:dyDescent="0.3">
      <c r="A40" s="33"/>
      <c r="B40" s="441"/>
      <c r="C40" s="441"/>
      <c r="D40" s="441"/>
      <c r="E40" s="440"/>
      <c r="F40" s="58"/>
      <c r="G40" s="58"/>
      <c r="H40" s="58"/>
      <c r="I40" s="58"/>
      <c r="J40" s="58"/>
    </row>
    <row r="41" spans="1:10" s="421" customFormat="1" ht="14.1" customHeight="1" x14ac:dyDescent="0.3">
      <c r="A41" s="33"/>
      <c r="B41" s="441"/>
      <c r="C41" s="441"/>
      <c r="D41" s="441"/>
      <c r="E41" s="440"/>
      <c r="F41" s="58"/>
      <c r="G41" s="58"/>
      <c r="H41" s="58"/>
      <c r="I41" s="58"/>
      <c r="J41" s="58"/>
    </row>
    <row r="42" spans="1:10" ht="14.1" customHeight="1" x14ac:dyDescent="0.3">
      <c r="A42" s="33"/>
      <c r="B42" s="264"/>
      <c r="C42" s="264"/>
      <c r="D42" s="264"/>
      <c r="E42" s="271"/>
      <c r="F42" s="58"/>
      <c r="G42" s="58"/>
      <c r="H42" s="58"/>
      <c r="I42" s="58"/>
    </row>
    <row r="43" spans="1:10" ht="12.45" customHeight="1" x14ac:dyDescent="0.3">
      <c r="A43" s="39" t="s">
        <v>71</v>
      </c>
      <c r="B43" s="172"/>
      <c r="C43" s="172"/>
      <c r="D43" s="172"/>
      <c r="E43" s="174"/>
      <c r="F43" s="58"/>
      <c r="G43" s="58"/>
      <c r="H43" s="58"/>
      <c r="I43" s="58"/>
      <c r="J43" s="205" t="s">
        <v>223</v>
      </c>
    </row>
    <row r="44" spans="1:10" ht="12.45" customHeight="1" x14ac:dyDescent="0.3">
      <c r="A44" s="41"/>
      <c r="B44" s="29"/>
      <c r="C44" s="29"/>
      <c r="D44" s="42"/>
      <c r="E44" s="276"/>
      <c r="F44" s="276"/>
      <c r="G44" s="681" t="s">
        <v>20</v>
      </c>
      <c r="H44" s="681"/>
      <c r="I44" s="681"/>
      <c r="J44" s="682" t="s">
        <v>25</v>
      </c>
    </row>
    <row r="45" spans="1:10" ht="12.45" customHeight="1" x14ac:dyDescent="0.3">
      <c r="A45" s="274"/>
      <c r="B45" s="271"/>
      <c r="C45" s="271"/>
      <c r="D45" s="275"/>
      <c r="E45" s="666" t="s">
        <v>17</v>
      </c>
      <c r="F45" s="277" t="s">
        <v>18</v>
      </c>
      <c r="G45" s="277" t="s">
        <v>21</v>
      </c>
      <c r="H45" s="277" t="s">
        <v>22</v>
      </c>
      <c r="I45" s="684" t="s">
        <v>23</v>
      </c>
      <c r="J45" s="683"/>
    </row>
    <row r="46" spans="1:10" ht="12.45" customHeight="1" x14ac:dyDescent="0.3">
      <c r="A46" s="669" t="s">
        <v>1</v>
      </c>
      <c r="B46" s="627"/>
      <c r="C46" s="627"/>
      <c r="D46" s="670"/>
      <c r="E46" s="666"/>
      <c r="F46" s="277" t="s">
        <v>19</v>
      </c>
      <c r="G46" s="277" t="s">
        <v>19</v>
      </c>
      <c r="H46" s="277" t="s">
        <v>24</v>
      </c>
      <c r="I46" s="666"/>
      <c r="J46" s="277" t="s">
        <v>26</v>
      </c>
    </row>
    <row r="47" spans="1:10" ht="12.45" customHeight="1" x14ac:dyDescent="0.3">
      <c r="A47" s="660">
        <v>1</v>
      </c>
      <c r="B47" s="661"/>
      <c r="C47" s="661"/>
      <c r="D47" s="662"/>
      <c r="E47" s="30">
        <v>2</v>
      </c>
      <c r="F47" s="30">
        <v>3</v>
      </c>
      <c r="G47" s="30">
        <v>4</v>
      </c>
      <c r="H47" s="30">
        <v>5</v>
      </c>
      <c r="I47" s="30">
        <v>6</v>
      </c>
      <c r="J47" s="30">
        <v>7</v>
      </c>
    </row>
    <row r="48" spans="1:10" ht="12.45" customHeight="1" x14ac:dyDescent="0.3">
      <c r="A48" s="191" t="s">
        <v>7</v>
      </c>
      <c r="B48" s="59"/>
      <c r="C48" s="46"/>
      <c r="D48" s="198"/>
      <c r="E48" s="176"/>
      <c r="F48" s="240"/>
      <c r="G48" s="240"/>
      <c r="H48" s="240"/>
      <c r="I48" s="240"/>
      <c r="J48" s="240"/>
    </row>
    <row r="49" spans="1:10" ht="12.45" customHeight="1" x14ac:dyDescent="0.3">
      <c r="A49" s="11"/>
      <c r="B49" s="620" t="s">
        <v>8</v>
      </c>
      <c r="C49" s="621"/>
      <c r="D49" s="622"/>
      <c r="E49" s="52" t="s">
        <v>121</v>
      </c>
      <c r="F49" s="22"/>
      <c r="G49" s="22"/>
      <c r="H49" s="22"/>
      <c r="I49" s="22"/>
      <c r="J49" s="22"/>
    </row>
    <row r="50" spans="1:10" ht="12.45" customHeight="1" x14ac:dyDescent="0.3">
      <c r="A50" s="11"/>
      <c r="B50" s="133"/>
      <c r="C50" s="620" t="s">
        <v>8</v>
      </c>
      <c r="D50" s="622"/>
      <c r="E50" s="52" t="s">
        <v>114</v>
      </c>
      <c r="F50" s="22">
        <v>176040</v>
      </c>
      <c r="G50" s="22">
        <v>114648</v>
      </c>
      <c r="H50" s="22">
        <v>165352</v>
      </c>
      <c r="I50" s="22">
        <f>SUM(G50:H50)</f>
        <v>280000</v>
      </c>
      <c r="J50" s="22">
        <v>280000</v>
      </c>
    </row>
    <row r="51" spans="1:10" ht="12.45" customHeight="1" x14ac:dyDescent="0.3">
      <c r="A51" s="11"/>
      <c r="B51" s="620" t="s">
        <v>9</v>
      </c>
      <c r="C51" s="621"/>
      <c r="D51" s="622"/>
      <c r="E51" s="52" t="s">
        <v>122</v>
      </c>
      <c r="F51" s="22"/>
      <c r="G51" s="22"/>
      <c r="H51" s="22"/>
      <c r="I51" s="22"/>
      <c r="J51" s="22"/>
    </row>
    <row r="52" spans="1:10" ht="12.45" customHeight="1" x14ac:dyDescent="0.3">
      <c r="A52" s="11"/>
      <c r="B52" s="133"/>
      <c r="C52" s="620" t="s">
        <v>50</v>
      </c>
      <c r="D52" s="622"/>
      <c r="E52" s="52" t="s">
        <v>115</v>
      </c>
      <c r="F52" s="22">
        <v>38752</v>
      </c>
      <c r="G52" s="22">
        <v>0</v>
      </c>
      <c r="H52" s="22">
        <v>180000</v>
      </c>
      <c r="I52" s="22">
        <f>SUM(G52:H52)</f>
        <v>180000</v>
      </c>
      <c r="J52" s="22">
        <v>180000</v>
      </c>
    </row>
    <row r="53" spans="1:10" ht="12.45" customHeight="1" x14ac:dyDescent="0.3">
      <c r="A53" s="11"/>
      <c r="B53" s="620" t="s">
        <v>10</v>
      </c>
      <c r="C53" s="621"/>
      <c r="D53" s="622"/>
      <c r="E53" s="52" t="s">
        <v>123</v>
      </c>
      <c r="F53" s="366">
        <f>SUM(F54:F56)</f>
        <v>27997.35</v>
      </c>
      <c r="G53" s="366">
        <f t="shared" ref="G53:H53" si="3">SUM(G54:G56)</f>
        <v>16960</v>
      </c>
      <c r="H53" s="366">
        <f t="shared" si="3"/>
        <v>73040</v>
      </c>
      <c r="I53" s="366">
        <f t="shared" ref="I53:I57" si="4">SUM(G53:H53)</f>
        <v>90000</v>
      </c>
      <c r="J53" s="366"/>
    </row>
    <row r="54" spans="1:10" ht="12.45" customHeight="1" x14ac:dyDescent="0.3">
      <c r="A54" s="11"/>
      <c r="B54" s="133"/>
      <c r="C54" s="620" t="s">
        <v>35</v>
      </c>
      <c r="D54" s="622"/>
      <c r="E54" s="52" t="s">
        <v>116</v>
      </c>
      <c r="F54" s="22">
        <v>21997.35</v>
      </c>
      <c r="G54" s="22">
        <v>14910</v>
      </c>
      <c r="H54" s="22">
        <v>15090</v>
      </c>
      <c r="I54" s="22">
        <f>SUM(G54:H54)</f>
        <v>30000</v>
      </c>
      <c r="J54" s="22">
        <v>30000</v>
      </c>
    </row>
    <row r="55" spans="1:10" s="421" customFormat="1" ht="12.45" customHeight="1" x14ac:dyDescent="0.3">
      <c r="A55" s="418"/>
      <c r="B55" s="465"/>
      <c r="C55" s="465" t="s">
        <v>484</v>
      </c>
      <c r="D55" s="467"/>
      <c r="E55" s="422" t="s">
        <v>517</v>
      </c>
      <c r="F55" s="22">
        <v>0</v>
      </c>
      <c r="G55" s="22">
        <v>2050</v>
      </c>
      <c r="H55" s="22">
        <v>27950</v>
      </c>
      <c r="I55" s="22">
        <f>SUM(G55:H55)</f>
        <v>30000</v>
      </c>
      <c r="J55" s="22">
        <v>0</v>
      </c>
    </row>
    <row r="56" spans="1:10" ht="12.45" customHeight="1" x14ac:dyDescent="0.3">
      <c r="A56" s="11"/>
      <c r="B56" s="133"/>
      <c r="C56" s="635" t="s">
        <v>190</v>
      </c>
      <c r="D56" s="622"/>
      <c r="E56" s="52" t="s">
        <v>117</v>
      </c>
      <c r="F56" s="22">
        <v>6000</v>
      </c>
      <c r="G56" s="22">
        <v>0</v>
      </c>
      <c r="H56" s="22">
        <v>30000</v>
      </c>
      <c r="I56" s="22">
        <f>SUM(G56:H56)</f>
        <v>30000</v>
      </c>
      <c r="J56" s="22">
        <v>30000</v>
      </c>
    </row>
    <row r="57" spans="1:10" ht="12.45" customHeight="1" x14ac:dyDescent="0.3">
      <c r="A57" s="11"/>
      <c r="B57" s="620" t="s">
        <v>73</v>
      </c>
      <c r="C57" s="621"/>
      <c r="D57" s="622"/>
      <c r="E57" s="52" t="s">
        <v>125</v>
      </c>
      <c r="F57" s="366">
        <f>SUM(F58:F59)</f>
        <v>19789</v>
      </c>
      <c r="G57" s="366">
        <f t="shared" ref="G57:H57" si="5">SUM(G58:G59)</f>
        <v>8995</v>
      </c>
      <c r="H57" s="366">
        <f t="shared" si="5"/>
        <v>13005</v>
      </c>
      <c r="I57" s="366">
        <f t="shared" si="4"/>
        <v>22000</v>
      </c>
      <c r="J57" s="366"/>
    </row>
    <row r="58" spans="1:10" ht="12.45" customHeight="1" x14ac:dyDescent="0.3">
      <c r="A58" s="11"/>
      <c r="B58" s="133"/>
      <c r="C58" s="620" t="s">
        <v>202</v>
      </c>
      <c r="D58" s="622"/>
      <c r="E58" s="52" t="s">
        <v>203</v>
      </c>
      <c r="F58" s="22">
        <v>0</v>
      </c>
      <c r="G58" s="22">
        <v>0</v>
      </c>
      <c r="H58" s="22">
        <v>1000</v>
      </c>
      <c r="I58" s="22">
        <f>SUM(G58:H58)</f>
        <v>1000</v>
      </c>
      <c r="J58" s="22">
        <v>1000</v>
      </c>
    </row>
    <row r="59" spans="1:10" ht="12.45" customHeight="1" x14ac:dyDescent="0.3">
      <c r="A59" s="11"/>
      <c r="B59" s="133"/>
      <c r="C59" s="620" t="s">
        <v>99</v>
      </c>
      <c r="D59" s="622"/>
      <c r="E59" s="52" t="s">
        <v>119</v>
      </c>
      <c r="F59" s="22">
        <v>19789</v>
      </c>
      <c r="G59" s="22">
        <v>8995</v>
      </c>
      <c r="H59" s="22">
        <v>12005</v>
      </c>
      <c r="I59" s="22">
        <f>SUM(G59:H59)</f>
        <v>21000</v>
      </c>
      <c r="J59" s="22">
        <v>21000</v>
      </c>
    </row>
    <row r="60" spans="1:10" s="421" customFormat="1" ht="12.45" customHeight="1" x14ac:dyDescent="0.3">
      <c r="A60" s="418"/>
      <c r="B60" s="465"/>
      <c r="C60" s="465" t="s">
        <v>320</v>
      </c>
      <c r="D60" s="467"/>
      <c r="E60" s="422" t="s">
        <v>120</v>
      </c>
      <c r="F60" s="22">
        <v>0</v>
      </c>
      <c r="G60" s="22">
        <v>0</v>
      </c>
      <c r="H60" s="22">
        <v>15600</v>
      </c>
      <c r="I60" s="22">
        <f>SUM(G60:H60)</f>
        <v>15600</v>
      </c>
      <c r="J60" s="22">
        <v>15600</v>
      </c>
    </row>
    <row r="61" spans="1:10" s="421" customFormat="1" ht="12.45" customHeight="1" x14ac:dyDescent="0.3">
      <c r="A61" s="418"/>
      <c r="B61" s="465"/>
      <c r="C61" s="465" t="s">
        <v>483</v>
      </c>
      <c r="D61" s="467"/>
      <c r="E61" s="422" t="s">
        <v>518</v>
      </c>
      <c r="F61" s="22">
        <v>0</v>
      </c>
      <c r="G61" s="22">
        <v>6001</v>
      </c>
      <c r="H61" s="22">
        <v>11999</v>
      </c>
      <c r="I61" s="22">
        <f>SUM(G61:H61)</f>
        <v>18000</v>
      </c>
      <c r="J61" s="22">
        <v>0</v>
      </c>
    </row>
    <row r="62" spans="1:10" ht="12.45" customHeight="1" x14ac:dyDescent="0.3">
      <c r="A62" s="11"/>
      <c r="B62" s="620" t="s">
        <v>13</v>
      </c>
      <c r="C62" s="620"/>
      <c r="D62" s="636"/>
      <c r="E62" s="52" t="s">
        <v>166</v>
      </c>
      <c r="F62" s="22"/>
      <c r="G62" s="22"/>
      <c r="H62" s="22"/>
      <c r="I62" s="22"/>
      <c r="J62" s="43"/>
    </row>
    <row r="63" spans="1:10" ht="12.45" customHeight="1" x14ac:dyDescent="0.3">
      <c r="A63" s="11"/>
      <c r="B63" s="133"/>
      <c r="C63" s="652" t="s">
        <v>102</v>
      </c>
      <c r="D63" s="634"/>
      <c r="E63" s="52" t="s">
        <v>167</v>
      </c>
      <c r="F63" s="22">
        <v>4760</v>
      </c>
      <c r="G63" s="22">
        <v>0</v>
      </c>
      <c r="H63" s="22">
        <v>0</v>
      </c>
      <c r="I63" s="22">
        <f>SUM(G63:H63)</f>
        <v>0</v>
      </c>
      <c r="J63" s="22">
        <v>0</v>
      </c>
    </row>
    <row r="64" spans="1:10" ht="12.45" customHeight="1" x14ac:dyDescent="0.3">
      <c r="A64" s="11"/>
      <c r="B64" s="620" t="s">
        <v>77</v>
      </c>
      <c r="C64" s="620"/>
      <c r="D64" s="636"/>
      <c r="E64" s="52" t="s">
        <v>204</v>
      </c>
      <c r="F64" s="22"/>
      <c r="G64" s="22"/>
      <c r="H64" s="22"/>
      <c r="I64" s="22"/>
      <c r="J64" s="43"/>
    </row>
    <row r="65" spans="1:10" ht="12.45" customHeight="1" x14ac:dyDescent="0.3">
      <c r="A65" s="11"/>
      <c r="B65" s="133"/>
      <c r="C65" s="620" t="s">
        <v>220</v>
      </c>
      <c r="D65" s="636"/>
      <c r="E65" s="52" t="s">
        <v>205</v>
      </c>
      <c r="F65" s="22">
        <v>12500</v>
      </c>
      <c r="G65" s="22">
        <v>2380</v>
      </c>
      <c r="H65" s="22">
        <v>47620</v>
      </c>
      <c r="I65" s="22">
        <f>SUM(G65:H65)</f>
        <v>50000</v>
      </c>
      <c r="J65" s="22">
        <v>50000</v>
      </c>
    </row>
    <row r="66" spans="1:10" ht="12.45" customHeight="1" x14ac:dyDescent="0.3">
      <c r="A66" s="11"/>
      <c r="B66" s="74" t="s">
        <v>75</v>
      </c>
      <c r="C66" s="34"/>
      <c r="E66" s="52" t="s">
        <v>179</v>
      </c>
      <c r="F66" s="22"/>
      <c r="G66" s="22"/>
      <c r="H66" s="22"/>
      <c r="I66" s="22"/>
      <c r="J66" s="43"/>
    </row>
    <row r="67" spans="1:10" ht="12.45" customHeight="1" x14ac:dyDescent="0.3">
      <c r="A67" s="11"/>
      <c r="B67" s="74"/>
      <c r="C67" s="74" t="s">
        <v>540</v>
      </c>
      <c r="E67" s="52" t="s">
        <v>534</v>
      </c>
      <c r="F67" s="22">
        <v>316250</v>
      </c>
      <c r="G67" s="22">
        <v>0</v>
      </c>
      <c r="H67" s="22">
        <v>0</v>
      </c>
      <c r="I67" s="22">
        <f>SUM(G67:H67)</f>
        <v>0</v>
      </c>
      <c r="J67" s="22">
        <v>0</v>
      </c>
    </row>
    <row r="68" spans="1:10" s="421" customFormat="1" ht="12.45" customHeight="1" x14ac:dyDescent="0.3">
      <c r="A68" s="418"/>
      <c r="B68" s="74"/>
      <c r="C68" s="74" t="s">
        <v>539</v>
      </c>
      <c r="E68" s="422" t="s">
        <v>179</v>
      </c>
      <c r="F68" s="22">
        <v>38441.910000000003</v>
      </c>
      <c r="G68" s="22">
        <v>44600</v>
      </c>
      <c r="H68" s="22">
        <v>135400</v>
      </c>
      <c r="I68" s="22">
        <f>SUM(G68:H68)</f>
        <v>180000</v>
      </c>
      <c r="J68" s="22">
        <v>0</v>
      </c>
    </row>
    <row r="69" spans="1:10" s="421" customFormat="1" ht="12.45" customHeight="1" x14ac:dyDescent="0.3">
      <c r="A69" s="418"/>
      <c r="B69" s="74"/>
      <c r="C69" s="74" t="s">
        <v>579</v>
      </c>
      <c r="E69" s="422" t="s">
        <v>625</v>
      </c>
      <c r="F69" s="22">
        <v>0</v>
      </c>
      <c r="G69" s="22">
        <v>0</v>
      </c>
      <c r="H69" s="22">
        <v>0</v>
      </c>
      <c r="I69" s="22">
        <v>0</v>
      </c>
      <c r="J69" s="22">
        <v>100000</v>
      </c>
    </row>
    <row r="70" spans="1:10" ht="12.45" customHeight="1" x14ac:dyDescent="0.3">
      <c r="A70" s="38"/>
      <c r="B70" s="618" t="s">
        <v>88</v>
      </c>
      <c r="C70" s="618"/>
      <c r="D70" s="619"/>
      <c r="E70" s="52"/>
      <c r="F70" s="17">
        <f>SUM(F50,F52,F53,F57,F63,F65,F67,F68)</f>
        <v>634530.26</v>
      </c>
      <c r="G70" s="17">
        <f>SUM(G50,G52,G54,G55,G56,G58,G59,G60,G61,G63,G65,G67,G68)</f>
        <v>193584</v>
      </c>
      <c r="H70" s="17">
        <f>SUM(H50,H52,H54,H55,H56,H58,H59,H60,H61,H63,H65,H68)</f>
        <v>642016</v>
      </c>
      <c r="I70" s="17">
        <f>SUM(I50,I52,I54,I55,I56,I58,I59,I60,I61,I63,I65,I68,I67)</f>
        <v>835600</v>
      </c>
      <c r="J70" s="17">
        <f>SUM(J50,J52,J54,J55,J56,J58,J59,J60,J61,J65,J67,J69)</f>
        <v>707600</v>
      </c>
    </row>
    <row r="71" spans="1:10" ht="12.45" customHeight="1" x14ac:dyDescent="0.3">
      <c r="A71" s="651" t="s">
        <v>15</v>
      </c>
      <c r="B71" s="618"/>
      <c r="C71" s="618"/>
      <c r="D71" s="619"/>
      <c r="E71" s="84"/>
      <c r="F71" s="17"/>
      <c r="G71" s="17"/>
      <c r="H71" s="17"/>
      <c r="I71" s="17"/>
      <c r="J71" s="17"/>
    </row>
    <row r="72" spans="1:10" ht="12.45" customHeight="1" x14ac:dyDescent="0.3">
      <c r="A72" s="38"/>
      <c r="B72" s="621" t="s">
        <v>86</v>
      </c>
      <c r="C72" s="621"/>
      <c r="D72" s="622"/>
      <c r="E72" s="52" t="s">
        <v>180</v>
      </c>
      <c r="F72" s="53"/>
      <c r="G72" s="53"/>
      <c r="H72" s="53"/>
      <c r="I72" s="53"/>
      <c r="J72" s="53"/>
    </row>
    <row r="73" spans="1:10" ht="12.45" customHeight="1" x14ac:dyDescent="0.3">
      <c r="A73" s="38"/>
      <c r="B73" s="132"/>
      <c r="C73" s="633" t="s">
        <v>110</v>
      </c>
      <c r="D73" s="634"/>
      <c r="E73" s="52" t="s">
        <v>266</v>
      </c>
      <c r="F73" s="53">
        <v>0</v>
      </c>
      <c r="G73" s="53">
        <v>0</v>
      </c>
      <c r="H73" s="53">
        <v>0</v>
      </c>
      <c r="I73" s="53">
        <f>SUM(G73:H73)</f>
        <v>0</v>
      </c>
      <c r="J73" s="53">
        <v>0</v>
      </c>
    </row>
    <row r="74" spans="1:10" s="421" customFormat="1" ht="12.45" customHeight="1" x14ac:dyDescent="0.3">
      <c r="A74" s="38"/>
      <c r="B74" s="562"/>
      <c r="C74" s="564"/>
      <c r="D74" s="565" t="s">
        <v>39</v>
      </c>
      <c r="E74" s="422" t="s">
        <v>181</v>
      </c>
      <c r="F74" s="53">
        <v>0</v>
      </c>
      <c r="G74" s="53">
        <v>0</v>
      </c>
      <c r="H74" s="53">
        <v>0</v>
      </c>
      <c r="I74" s="53">
        <v>0</v>
      </c>
      <c r="J74" s="53">
        <v>55000</v>
      </c>
    </row>
    <row r="75" spans="1:10" ht="12.45" customHeight="1" x14ac:dyDescent="0.3">
      <c r="A75" s="38"/>
      <c r="B75" s="132"/>
      <c r="C75" s="620" t="s">
        <v>295</v>
      </c>
      <c r="D75" s="636"/>
      <c r="E75" s="223" t="s">
        <v>188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</row>
    <row r="76" spans="1:10" s="421" customFormat="1" ht="12.45" customHeight="1" x14ac:dyDescent="0.3">
      <c r="A76" s="38"/>
      <c r="B76" s="562"/>
      <c r="C76" s="561"/>
      <c r="D76" s="567" t="s">
        <v>580</v>
      </c>
      <c r="E76" s="233" t="s">
        <v>265</v>
      </c>
      <c r="F76" s="53"/>
      <c r="G76" s="53"/>
      <c r="H76" s="53"/>
      <c r="I76" s="53"/>
      <c r="J76" s="53">
        <v>55000</v>
      </c>
    </row>
    <row r="77" spans="1:10" s="421" customFormat="1" ht="12.45" customHeight="1" x14ac:dyDescent="0.3">
      <c r="A77" s="38"/>
      <c r="B77" s="426"/>
      <c r="C77" s="425"/>
      <c r="D77" s="428" t="s">
        <v>408</v>
      </c>
      <c r="E77" s="422" t="s">
        <v>265</v>
      </c>
      <c r="F77" s="53">
        <v>0</v>
      </c>
      <c r="G77" s="53">
        <v>0</v>
      </c>
      <c r="H77" s="53">
        <v>10000</v>
      </c>
      <c r="I77" s="53">
        <f>SUM(G77:H77)</f>
        <v>10000</v>
      </c>
      <c r="J77" s="53">
        <v>0</v>
      </c>
    </row>
    <row r="78" spans="1:10" s="421" customFormat="1" ht="12.45" customHeight="1" x14ac:dyDescent="0.3">
      <c r="A78" s="38"/>
      <c r="B78" s="426"/>
      <c r="C78" s="425" t="s">
        <v>433</v>
      </c>
      <c r="D78" s="428"/>
      <c r="E78" s="422" t="s">
        <v>183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</row>
    <row r="79" spans="1:10" s="421" customFormat="1" ht="12.45" customHeight="1" x14ac:dyDescent="0.3">
      <c r="A79" s="38"/>
      <c r="B79" s="426"/>
      <c r="C79" s="425"/>
      <c r="D79" s="428" t="s">
        <v>452</v>
      </c>
      <c r="E79" s="422" t="s">
        <v>352</v>
      </c>
      <c r="F79" s="53">
        <v>35000</v>
      </c>
      <c r="G79" s="53">
        <v>0</v>
      </c>
      <c r="H79" s="53">
        <v>0</v>
      </c>
      <c r="I79" s="53">
        <f>SUM(G79:H79)</f>
        <v>0</v>
      </c>
      <c r="J79" s="53">
        <v>0</v>
      </c>
    </row>
    <row r="80" spans="1:10" s="421" customFormat="1" ht="12.45" customHeight="1" x14ac:dyDescent="0.3">
      <c r="A80" s="38"/>
      <c r="B80" s="466"/>
      <c r="C80" s="465"/>
      <c r="D80" s="470" t="s">
        <v>485</v>
      </c>
      <c r="E80" s="422" t="s">
        <v>519</v>
      </c>
      <c r="F80" s="53">
        <v>0</v>
      </c>
      <c r="G80" s="53">
        <v>0</v>
      </c>
      <c r="H80" s="53">
        <v>14000</v>
      </c>
      <c r="I80" s="53">
        <f>SUM(G80:H80)</f>
        <v>14000</v>
      </c>
      <c r="J80" s="53">
        <v>0</v>
      </c>
    </row>
    <row r="81" spans="1:10" ht="12.45" customHeight="1" x14ac:dyDescent="0.3">
      <c r="A81" s="38"/>
      <c r="B81" s="618" t="s">
        <v>89</v>
      </c>
      <c r="C81" s="618"/>
      <c r="D81" s="619"/>
      <c r="E81" s="84"/>
      <c r="F81" s="37">
        <f>SUM(F73:F80)</f>
        <v>35000</v>
      </c>
      <c r="G81" s="37">
        <f>SUM(G73:G80)</f>
        <v>0</v>
      </c>
      <c r="H81" s="37">
        <f>SUM(H73:H80)</f>
        <v>24000</v>
      </c>
      <c r="I81" s="37">
        <f>SUM(I73:I80)</f>
        <v>24000</v>
      </c>
      <c r="J81" s="37">
        <f>SUM(J73:J80)</f>
        <v>110000</v>
      </c>
    </row>
    <row r="82" spans="1:10" ht="12.45" customHeight="1" thickBot="1" x14ac:dyDescent="0.35">
      <c r="A82" s="630" t="s">
        <v>16</v>
      </c>
      <c r="B82" s="631"/>
      <c r="C82" s="631"/>
      <c r="D82" s="632"/>
      <c r="E82" s="30"/>
      <c r="F82" s="152">
        <f>SUM(F34,F70,F81)</f>
        <v>2658914.6399999997</v>
      </c>
      <c r="G82" s="152">
        <f>SUM(G34,G70,G81)</f>
        <v>1112033.8500000001</v>
      </c>
      <c r="H82" s="152">
        <f>SUM(H34,H70,H81)</f>
        <v>1809494.1500000001</v>
      </c>
      <c r="I82" s="152">
        <f>SUM(I34,I70,I81)</f>
        <v>2921528</v>
      </c>
      <c r="J82" s="152">
        <f>SUM(J34,J70,J81)</f>
        <v>2878930</v>
      </c>
    </row>
    <row r="83" spans="1:10" ht="12.45" customHeight="1" thickTop="1" x14ac:dyDescent="0.3">
      <c r="A83" s="13"/>
      <c r="B83" s="13"/>
      <c r="C83" s="20"/>
      <c r="D83" s="20"/>
      <c r="E83" s="83"/>
      <c r="F83" s="58"/>
      <c r="G83" s="58"/>
      <c r="H83" s="58"/>
      <c r="I83" s="58"/>
      <c r="J83" s="58"/>
    </row>
    <row r="84" spans="1:10" s="333" customFormat="1" ht="12.45" customHeight="1" x14ac:dyDescent="0.3">
      <c r="A84" s="31" t="s">
        <v>28</v>
      </c>
      <c r="B84" s="31"/>
      <c r="C84" s="31"/>
      <c r="D84" s="31"/>
      <c r="E84" s="24" t="s">
        <v>30</v>
      </c>
      <c r="F84" s="48"/>
      <c r="G84" s="48"/>
      <c r="H84" s="40" t="s">
        <v>31</v>
      </c>
      <c r="I84" s="48"/>
      <c r="J84" s="48"/>
    </row>
    <row r="85" spans="1:10" s="333" customFormat="1" ht="12.45" customHeight="1" x14ac:dyDescent="0.3">
      <c r="A85" s="31"/>
      <c r="B85" s="31"/>
      <c r="C85" s="31"/>
      <c r="D85" s="31"/>
      <c r="E85" s="392"/>
      <c r="F85" s="48"/>
      <c r="G85" s="48"/>
      <c r="H85" s="48"/>
      <c r="I85" s="48"/>
      <c r="J85" s="48"/>
    </row>
    <row r="86" spans="1:10" s="333" customFormat="1" ht="12.45" customHeight="1" x14ac:dyDescent="0.3">
      <c r="A86" s="31"/>
      <c r="B86" s="359"/>
      <c r="C86" s="359" t="s">
        <v>659</v>
      </c>
      <c r="D86" s="359"/>
      <c r="E86" s="359"/>
      <c r="F86" s="359" t="s">
        <v>32</v>
      </c>
      <c r="G86" s="359"/>
      <c r="H86" s="360"/>
      <c r="I86" s="359" t="s">
        <v>33</v>
      </c>
      <c r="J86" s="360"/>
    </row>
    <row r="87" spans="1:10" s="333" customFormat="1" ht="12.45" customHeight="1" x14ac:dyDescent="0.3">
      <c r="A87" s="31"/>
      <c r="B87" s="31"/>
      <c r="C87" s="222" t="s">
        <v>29</v>
      </c>
      <c r="D87" s="31"/>
      <c r="E87" s="392"/>
      <c r="F87" s="222" t="s">
        <v>255</v>
      </c>
      <c r="G87" s="31"/>
      <c r="H87" s="48"/>
      <c r="I87" s="222" t="s">
        <v>298</v>
      </c>
      <c r="J87" s="48"/>
    </row>
  </sheetData>
  <mergeCells count="52">
    <mergeCell ref="C54:D54"/>
    <mergeCell ref="A47:D47"/>
    <mergeCell ref="B53:D53"/>
    <mergeCell ref="C50:D50"/>
    <mergeCell ref="C52:D52"/>
    <mergeCell ref="B49:D49"/>
    <mergeCell ref="B51:D51"/>
    <mergeCell ref="C56:D56"/>
    <mergeCell ref="C58:D58"/>
    <mergeCell ref="C59:D59"/>
    <mergeCell ref="C63:D63"/>
    <mergeCell ref="B62:D62"/>
    <mergeCell ref="A5:J5"/>
    <mergeCell ref="A6:J6"/>
    <mergeCell ref="G8:I8"/>
    <mergeCell ref="J8:J9"/>
    <mergeCell ref="E9:E10"/>
    <mergeCell ref="I9:I10"/>
    <mergeCell ref="A9:D10"/>
    <mergeCell ref="G9:G10"/>
    <mergeCell ref="H9:H10"/>
    <mergeCell ref="J44:J45"/>
    <mergeCell ref="E45:E46"/>
    <mergeCell ref="I45:I46"/>
    <mergeCell ref="B13:D13"/>
    <mergeCell ref="C14:D14"/>
    <mergeCell ref="B15:D15"/>
    <mergeCell ref="C20:D20"/>
    <mergeCell ref="C21:D21"/>
    <mergeCell ref="C22:D22"/>
    <mergeCell ref="C23:D23"/>
    <mergeCell ref="C24:D24"/>
    <mergeCell ref="C32:D32"/>
    <mergeCell ref="C16:D16"/>
    <mergeCell ref="B34:D34"/>
    <mergeCell ref="G44:I44"/>
    <mergeCell ref="A46:D46"/>
    <mergeCell ref="A11:D11"/>
    <mergeCell ref="A12:D12"/>
    <mergeCell ref="C17:D17"/>
    <mergeCell ref="C18:D18"/>
    <mergeCell ref="C19:D19"/>
    <mergeCell ref="B81:D81"/>
    <mergeCell ref="A82:D82"/>
    <mergeCell ref="B57:D57"/>
    <mergeCell ref="C73:D73"/>
    <mergeCell ref="C75:D75"/>
    <mergeCell ref="B64:D64"/>
    <mergeCell ref="B70:D70"/>
    <mergeCell ref="A71:D71"/>
    <mergeCell ref="B72:D72"/>
    <mergeCell ref="C65:D65"/>
  </mergeCells>
  <pageMargins left="1.19" right="0.39370078740157483" top="0.19685039370078741" bottom="7.874015748031496E-2" header="0" footer="0"/>
  <pageSetup paperSize="1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N125"/>
  <sheetViews>
    <sheetView topLeftCell="A88" zoomScale="88" zoomScaleNormal="88" workbookViewId="0">
      <selection activeCell="L117" sqref="L117"/>
    </sheetView>
  </sheetViews>
  <sheetFormatPr defaultColWidth="9.109375" defaultRowHeight="14.1" customHeight="1" x14ac:dyDescent="0.3"/>
  <cols>
    <col min="1" max="1" width="4" style="39" customWidth="1"/>
    <col min="2" max="2" width="2.88671875" style="39" customWidth="1"/>
    <col min="3" max="3" width="2.5546875" style="39" customWidth="1"/>
    <col min="4" max="4" width="40.21875" style="39" customWidth="1"/>
    <col min="5" max="5" width="16.44140625" style="82" customWidth="1"/>
    <col min="6" max="6" width="16.33203125" style="39" customWidth="1"/>
    <col min="7" max="7" width="16" style="39" customWidth="1"/>
    <col min="8" max="8" width="15.109375" style="39" customWidth="1"/>
    <col min="9" max="10" width="15.5546875" style="39" customWidth="1"/>
    <col min="11" max="11" width="13" style="39" customWidth="1"/>
    <col min="12" max="16384" width="9.109375" style="39"/>
  </cols>
  <sheetData>
    <row r="1" spans="1:10" s="31" customFormat="1" ht="14.1" customHeight="1" x14ac:dyDescent="0.3">
      <c r="B1" s="31" t="s">
        <v>0</v>
      </c>
      <c r="E1" s="392"/>
      <c r="F1" s="48"/>
      <c r="G1" s="48"/>
      <c r="H1" s="48"/>
      <c r="I1" s="48"/>
      <c r="J1" s="48" t="s">
        <v>27</v>
      </c>
    </row>
    <row r="2" spans="1:10" s="31" customFormat="1" ht="14.1" customHeight="1" x14ac:dyDescent="0.3">
      <c r="A2" s="655" t="s">
        <v>376</v>
      </c>
      <c r="B2" s="655"/>
      <c r="C2" s="655"/>
      <c r="D2" s="655"/>
      <c r="E2" s="655"/>
      <c r="F2" s="655"/>
      <c r="G2" s="655"/>
      <c r="H2" s="655"/>
      <c r="I2" s="655"/>
      <c r="J2" s="655"/>
    </row>
    <row r="3" spans="1:10" ht="14.1" customHeight="1" x14ac:dyDescent="0.3">
      <c r="A3" s="641" t="s">
        <v>377</v>
      </c>
      <c r="B3" s="641"/>
      <c r="C3" s="641"/>
      <c r="D3" s="641"/>
      <c r="E3" s="641"/>
      <c r="F3" s="641"/>
      <c r="G3" s="641"/>
      <c r="H3" s="641"/>
      <c r="I3" s="641"/>
      <c r="J3" s="641"/>
    </row>
    <row r="4" spans="1:10" ht="14.1" customHeight="1" thickBot="1" x14ac:dyDescent="0.35">
      <c r="A4" s="39" t="s">
        <v>72</v>
      </c>
      <c r="J4" s="497" t="s">
        <v>530</v>
      </c>
    </row>
    <row r="5" spans="1:10" ht="14.1" customHeight="1" thickBot="1" x14ac:dyDescent="0.35">
      <c r="A5" s="25"/>
      <c r="B5" s="26"/>
      <c r="C5" s="26"/>
      <c r="D5" s="26"/>
      <c r="E5" s="27"/>
      <c r="F5" s="278"/>
      <c r="G5" s="642" t="s">
        <v>20</v>
      </c>
      <c r="H5" s="642"/>
      <c r="I5" s="642"/>
      <c r="J5" s="615" t="s">
        <v>25</v>
      </c>
    </row>
    <row r="6" spans="1:10" ht="14.1" customHeight="1" x14ac:dyDescent="0.3">
      <c r="A6" s="646" t="s">
        <v>1</v>
      </c>
      <c r="B6" s="647"/>
      <c r="C6" s="647"/>
      <c r="D6" s="643"/>
      <c r="E6" s="685" t="s">
        <v>17</v>
      </c>
      <c r="F6" s="279" t="s">
        <v>18</v>
      </c>
      <c r="G6" s="644" t="s">
        <v>19</v>
      </c>
      <c r="H6" s="644" t="s">
        <v>24</v>
      </c>
      <c r="I6" s="644" t="s">
        <v>23</v>
      </c>
      <c r="J6" s="616"/>
    </row>
    <row r="7" spans="1:10" ht="14.1" customHeight="1" thickBot="1" x14ac:dyDescent="0.35">
      <c r="A7" s="688"/>
      <c r="B7" s="689"/>
      <c r="C7" s="689"/>
      <c r="D7" s="690"/>
      <c r="E7" s="686"/>
      <c r="F7" s="291" t="s">
        <v>19</v>
      </c>
      <c r="G7" s="687"/>
      <c r="H7" s="687"/>
      <c r="I7" s="687"/>
      <c r="J7" s="291" t="s">
        <v>26</v>
      </c>
    </row>
    <row r="8" spans="1:10" ht="14.1" customHeight="1" x14ac:dyDescent="0.3">
      <c r="A8" s="691"/>
      <c r="B8" s="692"/>
      <c r="C8" s="692"/>
      <c r="D8" s="693"/>
      <c r="E8" s="289"/>
      <c r="F8" s="289"/>
      <c r="G8" s="289"/>
      <c r="H8" s="289"/>
      <c r="I8" s="289"/>
      <c r="J8" s="289"/>
    </row>
    <row r="9" spans="1:10" ht="14.1" customHeight="1" x14ac:dyDescent="0.3">
      <c r="A9" s="651" t="s">
        <v>62</v>
      </c>
      <c r="B9" s="618"/>
      <c r="C9" s="618"/>
      <c r="D9" s="619"/>
      <c r="E9" s="290"/>
      <c r="F9" s="14"/>
      <c r="G9" s="14"/>
      <c r="H9" s="14"/>
      <c r="I9" s="14"/>
      <c r="J9" s="14"/>
    </row>
    <row r="10" spans="1:10" ht="14.1" customHeight="1" x14ac:dyDescent="0.3">
      <c r="A10" s="32"/>
      <c r="B10" s="621" t="s">
        <v>2</v>
      </c>
      <c r="C10" s="621"/>
      <c r="D10" s="622"/>
      <c r="E10" s="52" t="s">
        <v>158</v>
      </c>
      <c r="F10" s="14"/>
      <c r="G10" s="14"/>
      <c r="H10" s="14"/>
      <c r="I10" s="14"/>
      <c r="J10" s="14"/>
    </row>
    <row r="11" spans="1:10" ht="14.1" customHeight="1" x14ac:dyDescent="0.3">
      <c r="A11" s="32"/>
      <c r="B11" s="33"/>
      <c r="C11" s="621" t="s">
        <v>3</v>
      </c>
      <c r="D11" s="622"/>
      <c r="E11" s="137" t="s">
        <v>78</v>
      </c>
      <c r="F11" s="22">
        <v>3430163</v>
      </c>
      <c r="G11" s="22">
        <v>1718998</v>
      </c>
      <c r="H11" s="22">
        <v>1720262</v>
      </c>
      <c r="I11" s="22">
        <f t="shared" ref="I11:I20" si="0">SUM(G11:H11)</f>
        <v>3439260</v>
      </c>
      <c r="J11" s="22">
        <v>3731304</v>
      </c>
    </row>
    <row r="12" spans="1:10" ht="14.1" customHeight="1" x14ac:dyDescent="0.3">
      <c r="A12" s="32"/>
      <c r="B12" s="621" t="s">
        <v>4</v>
      </c>
      <c r="C12" s="621"/>
      <c r="D12" s="622"/>
      <c r="E12" s="52" t="s">
        <v>159</v>
      </c>
      <c r="F12" s="365">
        <f>SUM(F14:F24)</f>
        <v>1675832.8</v>
      </c>
      <c r="G12" s="365">
        <f t="shared" ref="G12" si="1">SUM(G14:G24)</f>
        <v>786588.05</v>
      </c>
      <c r="H12" s="365">
        <f>SUM(H14:H24)</f>
        <v>960592.95</v>
      </c>
      <c r="I12" s="365">
        <f t="shared" si="0"/>
        <v>1747181</v>
      </c>
      <c r="J12" s="365">
        <f>SUM(J14:J24)</f>
        <v>1826737</v>
      </c>
    </row>
    <row r="13" spans="1:10" ht="14.1" customHeight="1" x14ac:dyDescent="0.3">
      <c r="A13" s="32"/>
      <c r="B13" s="31"/>
      <c r="C13" s="621" t="s">
        <v>5</v>
      </c>
      <c r="D13" s="622"/>
      <c r="E13" s="137" t="s">
        <v>79</v>
      </c>
      <c r="F13" s="22">
        <v>254000</v>
      </c>
      <c r="G13" s="22">
        <v>120000</v>
      </c>
      <c r="H13" s="22">
        <v>120000</v>
      </c>
      <c r="I13" s="22">
        <f t="shared" si="0"/>
        <v>240000</v>
      </c>
      <c r="J13" s="22">
        <f>[2]Sheet1!AC10</f>
        <v>240000</v>
      </c>
    </row>
    <row r="14" spans="1:10" ht="14.1" customHeight="1" x14ac:dyDescent="0.3">
      <c r="A14" s="32"/>
      <c r="B14" s="31"/>
      <c r="C14" s="621" t="s">
        <v>128</v>
      </c>
      <c r="D14" s="622"/>
      <c r="E14" s="238" t="s">
        <v>143</v>
      </c>
      <c r="F14" s="22">
        <v>67500</v>
      </c>
      <c r="G14" s="22">
        <v>33750</v>
      </c>
      <c r="H14" s="22">
        <v>33750</v>
      </c>
      <c r="I14" s="22">
        <f t="shared" si="0"/>
        <v>67500</v>
      </c>
      <c r="J14" s="22">
        <f>[2]Sheet1!AC11</f>
        <v>67500</v>
      </c>
    </row>
    <row r="15" spans="1:10" ht="14.1" customHeight="1" x14ac:dyDescent="0.3">
      <c r="A15" s="32"/>
      <c r="B15" s="31"/>
      <c r="C15" s="621" t="s">
        <v>129</v>
      </c>
      <c r="D15" s="622"/>
      <c r="E15" s="238" t="s">
        <v>144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f>[2]Sheet1!AC12</f>
        <v>67500</v>
      </c>
    </row>
    <row r="16" spans="1:10" ht="14.1" customHeight="1" x14ac:dyDescent="0.3">
      <c r="A16" s="32"/>
      <c r="B16" s="31"/>
      <c r="C16" s="621" t="s">
        <v>130</v>
      </c>
      <c r="D16" s="622"/>
      <c r="E16" s="238" t="s">
        <v>145</v>
      </c>
      <c r="F16" s="22">
        <v>66000</v>
      </c>
      <c r="G16" s="22">
        <v>60000</v>
      </c>
      <c r="H16" s="22">
        <v>0</v>
      </c>
      <c r="I16" s="22">
        <f t="shared" si="0"/>
        <v>60000</v>
      </c>
      <c r="J16" s="22">
        <f>[2]Sheet1!AC13</f>
        <v>60000</v>
      </c>
    </row>
    <row r="17" spans="1:10" ht="14.1" customHeight="1" x14ac:dyDescent="0.3">
      <c r="A17" s="32"/>
      <c r="B17" s="31"/>
      <c r="C17" s="234" t="s">
        <v>131</v>
      </c>
      <c r="D17" s="235"/>
      <c r="E17" s="238" t="s">
        <v>146</v>
      </c>
      <c r="F17" s="400">
        <v>209550</v>
      </c>
      <c r="G17" s="400">
        <v>99000</v>
      </c>
      <c r="H17" s="400">
        <v>99000</v>
      </c>
      <c r="I17" s="400">
        <f t="shared" si="0"/>
        <v>198000</v>
      </c>
      <c r="J17" s="400">
        <f>[2]Sheet1!AC14</f>
        <v>180000</v>
      </c>
    </row>
    <row r="18" spans="1:10" ht="14.1" customHeight="1" x14ac:dyDescent="0.3">
      <c r="A18" s="32"/>
      <c r="B18" s="31"/>
      <c r="C18" s="234" t="s">
        <v>132</v>
      </c>
      <c r="D18" s="235"/>
      <c r="E18" s="238" t="s">
        <v>147</v>
      </c>
      <c r="F18" s="400">
        <v>0</v>
      </c>
      <c r="G18" s="400">
        <v>0</v>
      </c>
      <c r="H18" s="400">
        <v>0</v>
      </c>
      <c r="I18" s="400">
        <f t="shared" si="0"/>
        <v>0</v>
      </c>
      <c r="J18" s="400">
        <f>[2]Sheet1!AC15</f>
        <v>18000</v>
      </c>
    </row>
    <row r="19" spans="1:10" ht="14.1" customHeight="1" x14ac:dyDescent="0.3">
      <c r="A19" s="32"/>
      <c r="B19" s="31"/>
      <c r="C19" s="621" t="s">
        <v>133</v>
      </c>
      <c r="D19" s="622"/>
      <c r="E19" s="238" t="s">
        <v>148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4" t="s">
        <v>134</v>
      </c>
      <c r="D20" s="235"/>
      <c r="E20" s="238" t="s">
        <v>149</v>
      </c>
      <c r="F20" s="22">
        <v>627694.80000000005</v>
      </c>
      <c r="G20" s="22">
        <v>273483.05</v>
      </c>
      <c r="H20" s="22">
        <v>442487.95</v>
      </c>
      <c r="I20" s="22">
        <f t="shared" si="0"/>
        <v>715971</v>
      </c>
      <c r="J20" s="22">
        <v>761853</v>
      </c>
    </row>
    <row r="21" spans="1:10" ht="14.1" customHeight="1" x14ac:dyDescent="0.3">
      <c r="A21" s="32"/>
      <c r="B21" s="31"/>
      <c r="C21" s="234" t="s">
        <v>137</v>
      </c>
      <c r="D21" s="235"/>
      <c r="E21" s="238" t="s">
        <v>150</v>
      </c>
      <c r="F21" s="22">
        <v>20000</v>
      </c>
      <c r="G21" s="22">
        <v>0</v>
      </c>
      <c r="H21" s="22">
        <v>15000</v>
      </c>
      <c r="I21" s="22">
        <v>0</v>
      </c>
      <c r="J21" s="22">
        <v>0</v>
      </c>
    </row>
    <row r="22" spans="1:10" ht="14.1" customHeight="1" x14ac:dyDescent="0.3">
      <c r="A22" s="32"/>
      <c r="B22" s="31"/>
      <c r="C22" s="621" t="s">
        <v>136</v>
      </c>
      <c r="D22" s="622"/>
      <c r="E22" s="238" t="s">
        <v>152</v>
      </c>
      <c r="F22" s="22">
        <v>272530</v>
      </c>
      <c r="G22" s="22">
        <v>0</v>
      </c>
      <c r="H22" s="22">
        <v>286605</v>
      </c>
      <c r="I22" s="22">
        <f>SUM(G22:H22)</f>
        <v>286605</v>
      </c>
      <c r="J22" s="22">
        <v>310942</v>
      </c>
    </row>
    <row r="23" spans="1:10" ht="14.1" customHeight="1" x14ac:dyDescent="0.3">
      <c r="A23" s="32"/>
      <c r="B23" s="31"/>
      <c r="C23" s="621" t="s">
        <v>233</v>
      </c>
      <c r="D23" s="622"/>
      <c r="E23" s="238" t="s">
        <v>152</v>
      </c>
      <c r="F23" s="22">
        <v>295058</v>
      </c>
      <c r="G23" s="22">
        <v>286605</v>
      </c>
      <c r="H23" s="22">
        <v>0</v>
      </c>
      <c r="I23" s="22">
        <f>SUM(G23:H23)</f>
        <v>286605</v>
      </c>
      <c r="J23" s="22">
        <v>310942</v>
      </c>
    </row>
    <row r="24" spans="1:10" ht="14.1" customHeight="1" x14ac:dyDescent="0.3">
      <c r="A24" s="32"/>
      <c r="B24" s="31"/>
      <c r="C24" s="621" t="s">
        <v>138</v>
      </c>
      <c r="D24" s="622"/>
      <c r="E24" s="238" t="s">
        <v>153</v>
      </c>
      <c r="F24" s="22">
        <v>50000</v>
      </c>
      <c r="G24" s="22">
        <v>0</v>
      </c>
      <c r="H24" s="22">
        <v>50000</v>
      </c>
      <c r="I24" s="22">
        <f>SUM(G24:H24)</f>
        <v>50000</v>
      </c>
      <c r="J24" s="22">
        <f>[2]Sheet1!AC23</f>
        <v>50000</v>
      </c>
    </row>
    <row r="25" spans="1:10" ht="14.1" customHeight="1" x14ac:dyDescent="0.3">
      <c r="A25" s="32"/>
      <c r="B25" s="33" t="s">
        <v>60</v>
      </c>
      <c r="C25" s="33"/>
      <c r="D25" s="34"/>
      <c r="E25" s="233" t="s">
        <v>154</v>
      </c>
      <c r="F25" s="366">
        <f>SUM(F26:F29)</f>
        <v>476569.38</v>
      </c>
      <c r="G25" s="366">
        <f t="shared" ref="G25:J25" si="2">SUM(G26:G29)</f>
        <v>244563.95</v>
      </c>
      <c r="H25" s="366">
        <f>SUM(H26:H29)</f>
        <v>245861.05</v>
      </c>
      <c r="I25" s="366">
        <f t="shared" si="2"/>
        <v>490425</v>
      </c>
      <c r="J25" s="366">
        <f t="shared" si="2"/>
        <v>579048</v>
      </c>
    </row>
    <row r="26" spans="1:10" ht="14.1" customHeight="1" x14ac:dyDescent="0.3">
      <c r="A26" s="32"/>
      <c r="B26" s="31"/>
      <c r="C26" s="133" t="s">
        <v>139</v>
      </c>
      <c r="D26" s="136"/>
      <c r="E26" s="52" t="s">
        <v>155</v>
      </c>
      <c r="F26" s="22">
        <v>411619.56</v>
      </c>
      <c r="G26" s="22">
        <v>206287.76</v>
      </c>
      <c r="H26" s="22">
        <v>206434.24</v>
      </c>
      <c r="I26" s="14">
        <f>SUM(G26:H26)</f>
        <v>412722</v>
      </c>
      <c r="J26" s="14">
        <v>447760</v>
      </c>
    </row>
    <row r="27" spans="1:10" ht="14.1" customHeight="1" x14ac:dyDescent="0.3">
      <c r="A27" s="32"/>
      <c r="B27" s="31"/>
      <c r="C27" s="133" t="s">
        <v>140</v>
      </c>
      <c r="D27" s="136"/>
      <c r="E27" s="52" t="s">
        <v>156</v>
      </c>
      <c r="F27" s="22">
        <v>12700</v>
      </c>
      <c r="G27" s="22">
        <v>9000</v>
      </c>
      <c r="H27" s="22">
        <v>9000</v>
      </c>
      <c r="I27" s="14">
        <f>SUM(G27:H27)</f>
        <v>18000</v>
      </c>
      <c r="J27" s="14">
        <f>[2]Sheet1!AC26</f>
        <v>18000</v>
      </c>
    </row>
    <row r="28" spans="1:10" ht="14.1" customHeight="1" x14ac:dyDescent="0.3">
      <c r="A28" s="32"/>
      <c r="B28" s="31"/>
      <c r="C28" s="133" t="s">
        <v>141</v>
      </c>
      <c r="D28" s="136"/>
      <c r="E28" s="52" t="s">
        <v>160</v>
      </c>
      <c r="F28" s="22">
        <v>39549.82</v>
      </c>
      <c r="G28" s="22">
        <v>23276.19</v>
      </c>
      <c r="H28" s="22">
        <v>24426.81</v>
      </c>
      <c r="I28" s="14">
        <f>SUM(G28:H28)</f>
        <v>47703</v>
      </c>
      <c r="J28" s="14">
        <v>101288</v>
      </c>
    </row>
    <row r="29" spans="1:10" ht="14.1" customHeight="1" x14ac:dyDescent="0.3">
      <c r="A29" s="32"/>
      <c r="B29" s="31"/>
      <c r="C29" s="133" t="s">
        <v>142</v>
      </c>
      <c r="D29" s="136"/>
      <c r="E29" s="52" t="s">
        <v>157</v>
      </c>
      <c r="F29" s="22">
        <v>12700</v>
      </c>
      <c r="G29" s="22">
        <v>6000</v>
      </c>
      <c r="H29" s="22">
        <v>6000</v>
      </c>
      <c r="I29" s="14">
        <f>SUM(G29:H29)</f>
        <v>12000</v>
      </c>
      <c r="J29" s="14">
        <f>[2]Sheet1!AC28</f>
        <v>12000</v>
      </c>
    </row>
    <row r="30" spans="1:10" ht="14.1" customHeight="1" x14ac:dyDescent="0.3">
      <c r="A30" s="32"/>
      <c r="B30" s="135" t="s">
        <v>6</v>
      </c>
      <c r="C30" s="136"/>
      <c r="E30" s="52" t="s">
        <v>161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34" t="s">
        <v>6</v>
      </c>
      <c r="D31" s="136"/>
      <c r="E31" s="52" t="s">
        <v>157</v>
      </c>
      <c r="F31" s="366">
        <f>SUM(F32:F33)</f>
        <v>50000</v>
      </c>
      <c r="G31" s="365">
        <v>0</v>
      </c>
      <c r="H31" s="365">
        <v>0</v>
      </c>
      <c r="I31" s="365">
        <v>0</v>
      </c>
      <c r="J31" s="365">
        <v>0</v>
      </c>
    </row>
    <row r="32" spans="1:10" ht="14.1" customHeight="1" x14ac:dyDescent="0.3">
      <c r="A32" s="32"/>
      <c r="B32" s="33"/>
      <c r="C32" s="635" t="s">
        <v>241</v>
      </c>
      <c r="D32" s="636"/>
      <c r="E32" s="52"/>
      <c r="F32" s="22">
        <v>50000</v>
      </c>
      <c r="G32" s="19">
        <v>0</v>
      </c>
      <c r="H32" s="22">
        <v>50000</v>
      </c>
      <c r="I32" s="22">
        <f>SUM(G32:H32)</f>
        <v>50000</v>
      </c>
      <c r="J32" s="22">
        <f>[2]Sheet1!$AC$31</f>
        <v>50000</v>
      </c>
    </row>
    <row r="33" spans="1:10" ht="14.1" customHeight="1" x14ac:dyDescent="0.3">
      <c r="A33" s="32"/>
      <c r="B33" s="33"/>
      <c r="C33" s="259" t="s">
        <v>303</v>
      </c>
      <c r="D33" s="258"/>
      <c r="E33" s="52"/>
      <c r="F33" s="22">
        <v>0</v>
      </c>
      <c r="G33" s="19"/>
      <c r="H33" s="19"/>
      <c r="I33" s="19"/>
      <c r="J33" s="19"/>
    </row>
    <row r="34" spans="1:10" ht="14.1" customHeight="1" x14ac:dyDescent="0.3">
      <c r="A34" s="32"/>
      <c r="B34" s="618" t="s">
        <v>87</v>
      </c>
      <c r="C34" s="618"/>
      <c r="D34" s="619"/>
      <c r="E34" s="84"/>
      <c r="F34" s="17">
        <f>SUM(F11,F12,F13,F25,F31)</f>
        <v>5886565.1799999997</v>
      </c>
      <c r="G34" s="17">
        <f t="shared" ref="G34:J34" si="3">SUM(G11,G12,G13,G25,G32)</f>
        <v>2870150</v>
      </c>
      <c r="H34" s="17">
        <f>SUM(H11,H12,H13,H25,H32)</f>
        <v>3096716</v>
      </c>
      <c r="I34" s="17">
        <f>SUM(I11,I12,I13,I25,I32)</f>
        <v>5966866</v>
      </c>
      <c r="J34" s="17">
        <f t="shared" si="3"/>
        <v>6427089</v>
      </c>
    </row>
    <row r="35" spans="1:10" ht="14.1" customHeight="1" x14ac:dyDescent="0.3">
      <c r="A35" s="187"/>
      <c r="B35" s="55"/>
      <c r="C35" s="55"/>
      <c r="D35" s="55"/>
      <c r="E35" s="29"/>
      <c r="F35" s="197"/>
      <c r="G35" s="197"/>
      <c r="H35" s="197"/>
      <c r="I35" s="197"/>
      <c r="J35" s="197"/>
    </row>
    <row r="36" spans="1:10" ht="14.1" customHeight="1" x14ac:dyDescent="0.3">
      <c r="A36" s="33"/>
      <c r="B36" s="264"/>
      <c r="C36" s="264"/>
      <c r="D36" s="264"/>
      <c r="E36" s="271"/>
      <c r="F36" s="58"/>
      <c r="G36" s="58"/>
      <c r="H36" s="58"/>
      <c r="I36" s="58"/>
      <c r="J36" s="58"/>
    </row>
    <row r="37" spans="1:10" ht="14.1" customHeight="1" x14ac:dyDescent="0.3">
      <c r="A37" s="33"/>
      <c r="B37" s="264"/>
      <c r="C37" s="264"/>
      <c r="D37" s="264"/>
      <c r="E37" s="271"/>
      <c r="F37" s="58"/>
      <c r="G37" s="58"/>
      <c r="H37" s="58"/>
      <c r="I37" s="58"/>
    </row>
    <row r="38" spans="1:10" ht="14.1" customHeight="1" x14ac:dyDescent="0.3">
      <c r="A38" s="33"/>
      <c r="B38" s="354"/>
      <c r="C38" s="354"/>
      <c r="D38" s="354"/>
      <c r="E38" s="357"/>
      <c r="F38" s="58"/>
      <c r="G38" s="58"/>
      <c r="H38" s="58"/>
      <c r="I38" s="58"/>
    </row>
    <row r="39" spans="1:10" ht="14.1" customHeight="1" x14ac:dyDescent="0.3">
      <c r="A39" s="33"/>
      <c r="B39" s="354"/>
      <c r="C39" s="354"/>
      <c r="D39" s="354"/>
      <c r="E39" s="357"/>
      <c r="F39" s="58"/>
      <c r="G39" s="58"/>
      <c r="H39" s="58"/>
      <c r="I39" s="58"/>
    </row>
    <row r="40" spans="1:10" s="421" customFormat="1" ht="14.1" customHeight="1" x14ac:dyDescent="0.3">
      <c r="A40" s="33"/>
      <c r="B40" s="485"/>
      <c r="C40" s="485"/>
      <c r="D40" s="485"/>
      <c r="E40" s="487"/>
      <c r="F40" s="58"/>
      <c r="G40" s="58"/>
      <c r="H40" s="58"/>
      <c r="I40" s="58"/>
    </row>
    <row r="41" spans="1:10" s="421" customFormat="1" ht="14.1" customHeight="1" x14ac:dyDescent="0.3">
      <c r="A41" s="33"/>
      <c r="B41" s="604"/>
      <c r="C41" s="604"/>
      <c r="D41" s="604"/>
      <c r="E41" s="607"/>
      <c r="F41" s="58"/>
      <c r="G41" s="58"/>
      <c r="H41" s="58"/>
      <c r="I41" s="58"/>
    </row>
    <row r="42" spans="1:10" s="421" customFormat="1" ht="14.1" customHeight="1" x14ac:dyDescent="0.3">
      <c r="A42" s="33"/>
      <c r="B42" s="604"/>
      <c r="C42" s="604"/>
      <c r="D42" s="604"/>
      <c r="E42" s="607"/>
      <c r="F42" s="58"/>
      <c r="G42" s="58"/>
      <c r="H42" s="58"/>
      <c r="I42" s="58"/>
    </row>
    <row r="43" spans="1:10" s="449" customFormat="1" ht="10.199999999999999" customHeight="1" x14ac:dyDescent="0.2">
      <c r="A43" s="445"/>
      <c r="B43" s="446"/>
      <c r="C43" s="446"/>
      <c r="D43" s="446"/>
      <c r="E43" s="447"/>
      <c r="F43" s="448"/>
      <c r="G43" s="448"/>
      <c r="H43" s="448"/>
      <c r="I43" s="448"/>
      <c r="J43" s="448"/>
    </row>
    <row r="44" spans="1:10" s="498" customFormat="1" ht="12" customHeight="1" thickBot="1" x14ac:dyDescent="0.35">
      <c r="A44" s="493" t="s">
        <v>527</v>
      </c>
      <c r="B44" s="494"/>
      <c r="C44" s="494"/>
      <c r="D44" s="494"/>
      <c r="E44" s="495"/>
      <c r="F44" s="496"/>
      <c r="G44" s="496"/>
      <c r="H44" s="496"/>
      <c r="I44" s="496"/>
      <c r="J44" s="497" t="s">
        <v>529</v>
      </c>
    </row>
    <row r="45" spans="1:10" s="498" customFormat="1" ht="12" customHeight="1" thickBot="1" x14ac:dyDescent="0.35">
      <c r="A45" s="499"/>
      <c r="B45" s="500"/>
      <c r="C45" s="500"/>
      <c r="D45" s="500"/>
      <c r="E45" s="501"/>
      <c r="F45" s="502"/>
      <c r="G45" s="698" t="s">
        <v>20</v>
      </c>
      <c r="H45" s="698"/>
      <c r="I45" s="698"/>
      <c r="J45" s="699" t="s">
        <v>25</v>
      </c>
    </row>
    <row r="46" spans="1:10" s="498" customFormat="1" ht="12" customHeight="1" x14ac:dyDescent="0.3">
      <c r="A46" s="701" t="s">
        <v>1</v>
      </c>
      <c r="B46" s="702"/>
      <c r="C46" s="702"/>
      <c r="D46" s="703"/>
      <c r="E46" s="707" t="s">
        <v>17</v>
      </c>
      <c r="F46" s="503" t="s">
        <v>18</v>
      </c>
      <c r="G46" s="709" t="s">
        <v>19</v>
      </c>
      <c r="H46" s="709" t="s">
        <v>24</v>
      </c>
      <c r="I46" s="709" t="s">
        <v>23</v>
      </c>
      <c r="J46" s="700"/>
    </row>
    <row r="47" spans="1:10" s="498" customFormat="1" ht="12" customHeight="1" thickBot="1" x14ac:dyDescent="0.35">
      <c r="A47" s="704"/>
      <c r="B47" s="705"/>
      <c r="C47" s="705"/>
      <c r="D47" s="706"/>
      <c r="E47" s="708"/>
      <c r="F47" s="504" t="s">
        <v>19</v>
      </c>
      <c r="G47" s="710"/>
      <c r="H47" s="710"/>
      <c r="I47" s="710"/>
      <c r="J47" s="504" t="s">
        <v>26</v>
      </c>
    </row>
    <row r="48" spans="1:10" s="498" customFormat="1" ht="12" customHeight="1" x14ac:dyDescent="0.3">
      <c r="A48" s="505" t="s">
        <v>7</v>
      </c>
      <c r="B48" s="506"/>
      <c r="C48" s="507"/>
      <c r="D48" s="508"/>
      <c r="E48" s="509"/>
      <c r="F48" s="510"/>
      <c r="G48" s="510"/>
      <c r="H48" s="510"/>
      <c r="I48" s="510"/>
      <c r="J48" s="510"/>
    </row>
    <row r="49" spans="1:10" s="498" customFormat="1" ht="12" customHeight="1" x14ac:dyDescent="0.3">
      <c r="A49" s="505"/>
      <c r="B49" s="633" t="s">
        <v>8</v>
      </c>
      <c r="C49" s="633"/>
      <c r="D49" s="634"/>
      <c r="E49" s="511" t="s">
        <v>121</v>
      </c>
      <c r="F49" s="510"/>
      <c r="G49" s="510"/>
      <c r="H49" s="510"/>
      <c r="I49" s="510"/>
      <c r="J49" s="512"/>
    </row>
    <row r="50" spans="1:10" s="498" customFormat="1" ht="12" customHeight="1" x14ac:dyDescent="0.3">
      <c r="A50" s="505"/>
      <c r="B50" s="488"/>
      <c r="C50" s="633" t="s">
        <v>8</v>
      </c>
      <c r="D50" s="634"/>
      <c r="E50" s="511" t="s">
        <v>114</v>
      </c>
      <c r="F50" s="514">
        <v>99999</v>
      </c>
      <c r="G50" s="514">
        <v>70113</v>
      </c>
      <c r="H50" s="514">
        <v>79887</v>
      </c>
      <c r="I50" s="510">
        <f>SUM(G50:H50)</f>
        <v>150000</v>
      </c>
      <c r="J50" s="510">
        <v>200000</v>
      </c>
    </row>
    <row r="51" spans="1:10" s="498" customFormat="1" ht="12" customHeight="1" x14ac:dyDescent="0.3">
      <c r="A51" s="505"/>
      <c r="B51" s="633" t="s">
        <v>9</v>
      </c>
      <c r="C51" s="633"/>
      <c r="D51" s="634"/>
      <c r="E51" s="511" t="s">
        <v>122</v>
      </c>
      <c r="F51" s="514"/>
      <c r="G51" s="514"/>
      <c r="H51" s="514"/>
      <c r="I51" s="510"/>
      <c r="J51" s="512"/>
    </row>
    <row r="52" spans="1:10" s="498" customFormat="1" ht="12" customHeight="1" x14ac:dyDescent="0.3">
      <c r="A52" s="505"/>
      <c r="B52" s="488"/>
      <c r="C52" s="633" t="s">
        <v>50</v>
      </c>
      <c r="D52" s="634"/>
      <c r="E52" s="511" t="s">
        <v>115</v>
      </c>
      <c r="F52" s="514">
        <v>0</v>
      </c>
      <c r="G52" s="514">
        <v>0</v>
      </c>
      <c r="H52" s="514">
        <v>145000</v>
      </c>
      <c r="I52" s="510">
        <f t="shared" ref="I52:I59" si="4">SUM(G52:H52)</f>
        <v>145000</v>
      </c>
      <c r="J52" s="510">
        <v>150000</v>
      </c>
    </row>
    <row r="53" spans="1:10" s="498" customFormat="1" ht="12" customHeight="1" x14ac:dyDescent="0.3">
      <c r="A53" s="505"/>
      <c r="B53" s="633" t="s">
        <v>10</v>
      </c>
      <c r="C53" s="633"/>
      <c r="D53" s="634"/>
      <c r="E53" s="511" t="s">
        <v>123</v>
      </c>
      <c r="F53" s="515"/>
      <c r="G53" s="515"/>
      <c r="H53" s="515"/>
      <c r="I53" s="513">
        <f t="shared" si="4"/>
        <v>0</v>
      </c>
      <c r="J53" s="513">
        <v>0</v>
      </c>
    </row>
    <row r="54" spans="1:10" s="498" customFormat="1" ht="12" customHeight="1" x14ac:dyDescent="0.3">
      <c r="A54" s="505"/>
      <c r="B54" s="488"/>
      <c r="C54" s="633" t="s">
        <v>35</v>
      </c>
      <c r="D54" s="634"/>
      <c r="E54" s="511" t="s">
        <v>116</v>
      </c>
      <c r="F54" s="514">
        <v>39100.980000000003</v>
      </c>
      <c r="G54" s="514">
        <v>18714</v>
      </c>
      <c r="H54" s="514">
        <v>51286</v>
      </c>
      <c r="I54" s="510">
        <f t="shared" si="4"/>
        <v>70000</v>
      </c>
      <c r="J54" s="510">
        <v>100000</v>
      </c>
    </row>
    <row r="55" spans="1:10" s="498" customFormat="1" ht="12" customHeight="1" x14ac:dyDescent="0.3">
      <c r="A55" s="505"/>
      <c r="B55" s="488"/>
      <c r="C55" s="633" t="s">
        <v>206</v>
      </c>
      <c r="D55" s="634"/>
      <c r="E55" s="511" t="s">
        <v>207</v>
      </c>
      <c r="F55" s="514">
        <v>200000</v>
      </c>
      <c r="G55" s="514">
        <v>0</v>
      </c>
      <c r="H55" s="514">
        <v>250000</v>
      </c>
      <c r="I55" s="510">
        <f t="shared" si="4"/>
        <v>250000</v>
      </c>
      <c r="J55" s="510">
        <v>250000</v>
      </c>
    </row>
    <row r="56" spans="1:10" s="498" customFormat="1" ht="12" customHeight="1" x14ac:dyDescent="0.3">
      <c r="A56" s="505"/>
      <c r="B56" s="488"/>
      <c r="C56" s="652" t="s">
        <v>190</v>
      </c>
      <c r="D56" s="634"/>
      <c r="E56" s="511" t="s">
        <v>117</v>
      </c>
      <c r="F56" s="514">
        <v>39604</v>
      </c>
      <c r="G56" s="514">
        <v>48347.91</v>
      </c>
      <c r="H56" s="514">
        <v>1652.09</v>
      </c>
      <c r="I56" s="510">
        <f t="shared" si="4"/>
        <v>50000</v>
      </c>
      <c r="J56" s="510">
        <v>100000</v>
      </c>
    </row>
    <row r="57" spans="1:10" s="498" customFormat="1" ht="12" customHeight="1" x14ac:dyDescent="0.3">
      <c r="A57" s="505"/>
      <c r="B57" s="564"/>
      <c r="C57" s="568" t="s">
        <v>581</v>
      </c>
      <c r="D57" s="565"/>
      <c r="E57" s="511"/>
      <c r="F57" s="514">
        <v>0</v>
      </c>
      <c r="G57" s="514">
        <v>0</v>
      </c>
      <c r="H57" s="514">
        <v>0</v>
      </c>
      <c r="I57" s="510">
        <f t="shared" si="4"/>
        <v>0</v>
      </c>
      <c r="J57" s="510">
        <v>30000</v>
      </c>
    </row>
    <row r="58" spans="1:10" s="498" customFormat="1" ht="12" customHeight="1" x14ac:dyDescent="0.3">
      <c r="A58" s="505"/>
      <c r="B58" s="633" t="s">
        <v>73</v>
      </c>
      <c r="C58" s="633"/>
      <c r="D58" s="634"/>
      <c r="E58" s="511" t="s">
        <v>125</v>
      </c>
      <c r="F58" s="515"/>
      <c r="G58" s="515"/>
      <c r="H58" s="515"/>
      <c r="I58" s="513">
        <f t="shared" si="4"/>
        <v>0</v>
      </c>
      <c r="J58" s="513">
        <v>0</v>
      </c>
    </row>
    <row r="59" spans="1:10" s="498" customFormat="1" ht="12" customHeight="1" x14ac:dyDescent="0.3">
      <c r="A59" s="505"/>
      <c r="B59" s="488"/>
      <c r="C59" s="633" t="s">
        <v>202</v>
      </c>
      <c r="D59" s="634"/>
      <c r="E59" s="511" t="s">
        <v>203</v>
      </c>
      <c r="F59" s="514">
        <v>0</v>
      </c>
      <c r="G59" s="514">
        <v>0</v>
      </c>
      <c r="H59" s="514">
        <v>2000</v>
      </c>
      <c r="I59" s="510">
        <f t="shared" si="4"/>
        <v>2000</v>
      </c>
      <c r="J59" s="510">
        <v>2000</v>
      </c>
    </row>
    <row r="60" spans="1:10" s="498" customFormat="1" ht="12" customHeight="1" x14ac:dyDescent="0.3">
      <c r="A60" s="505"/>
      <c r="B60" s="488"/>
      <c r="C60" s="633" t="s">
        <v>112</v>
      </c>
      <c r="D60" s="634"/>
      <c r="E60" s="511" t="s">
        <v>120</v>
      </c>
      <c r="F60" s="514">
        <v>0</v>
      </c>
      <c r="G60" s="514">
        <v>5597</v>
      </c>
      <c r="H60" s="514">
        <v>14403</v>
      </c>
      <c r="I60" s="510">
        <f>SUM(G60:H60)</f>
        <v>20000</v>
      </c>
      <c r="J60" s="510">
        <v>20000</v>
      </c>
    </row>
    <row r="61" spans="1:10" s="498" customFormat="1" ht="12" customHeight="1" x14ac:dyDescent="0.3">
      <c r="A61" s="505"/>
      <c r="B61" s="488"/>
      <c r="C61" s="488" t="s">
        <v>99</v>
      </c>
      <c r="D61" s="489"/>
      <c r="E61" s="511" t="s">
        <v>119</v>
      </c>
      <c r="F61" s="514">
        <v>0</v>
      </c>
      <c r="G61" s="514">
        <v>1004</v>
      </c>
      <c r="H61" s="514">
        <v>19996</v>
      </c>
      <c r="I61" s="510">
        <f>SUM(G61:H61)</f>
        <v>21000</v>
      </c>
      <c r="J61" s="510">
        <v>21600</v>
      </c>
    </row>
    <row r="62" spans="1:10" s="498" customFormat="1" ht="12" customHeight="1" x14ac:dyDescent="0.3">
      <c r="A62" s="505"/>
      <c r="B62" s="652" t="s">
        <v>58</v>
      </c>
      <c r="C62" s="652"/>
      <c r="D62" s="634"/>
      <c r="E62" s="511" t="s">
        <v>162</v>
      </c>
      <c r="F62" s="514"/>
      <c r="G62" s="514"/>
      <c r="H62" s="514"/>
      <c r="I62" s="510"/>
      <c r="J62" s="510"/>
    </row>
    <row r="63" spans="1:10" s="498" customFormat="1" ht="12" customHeight="1" x14ac:dyDescent="0.3">
      <c r="A63" s="505"/>
      <c r="B63" s="490"/>
      <c r="C63" s="652" t="s">
        <v>208</v>
      </c>
      <c r="D63" s="634"/>
      <c r="E63" s="511" t="s">
        <v>165</v>
      </c>
      <c r="F63" s="514">
        <v>0</v>
      </c>
      <c r="G63" s="514">
        <v>0</v>
      </c>
      <c r="H63" s="514">
        <v>300000</v>
      </c>
      <c r="I63" s="510">
        <v>300000</v>
      </c>
      <c r="J63" s="510">
        <v>350000</v>
      </c>
    </row>
    <row r="64" spans="1:10" s="498" customFormat="1" ht="12" customHeight="1" x14ac:dyDescent="0.3">
      <c r="A64" s="505"/>
      <c r="B64" s="633" t="s">
        <v>13</v>
      </c>
      <c r="C64" s="633"/>
      <c r="D64" s="634"/>
      <c r="E64" s="511" t="s">
        <v>166</v>
      </c>
      <c r="F64" s="515"/>
      <c r="G64" s="515"/>
      <c r="H64" s="515"/>
      <c r="I64" s="513">
        <f t="shared" ref="I64" si="5">SUM(G64:H64)</f>
        <v>0</v>
      </c>
      <c r="J64" s="513">
        <v>0</v>
      </c>
    </row>
    <row r="65" spans="1:10" s="498" customFormat="1" ht="12" customHeight="1" x14ac:dyDescent="0.3">
      <c r="A65" s="505"/>
      <c r="B65" s="488"/>
      <c r="C65" s="652" t="s">
        <v>209</v>
      </c>
      <c r="D65" s="634"/>
      <c r="E65" s="511" t="s">
        <v>210</v>
      </c>
      <c r="F65" s="514">
        <v>0</v>
      </c>
      <c r="G65" s="514">
        <v>0</v>
      </c>
      <c r="H65" s="514">
        <v>0</v>
      </c>
      <c r="I65" s="510">
        <f t="shared" ref="I65:I81" si="6">SUM(G65:H65)</f>
        <v>0</v>
      </c>
      <c r="J65" s="510">
        <v>0</v>
      </c>
    </row>
    <row r="66" spans="1:10" s="498" customFormat="1" ht="12" customHeight="1" x14ac:dyDescent="0.3">
      <c r="A66" s="505"/>
      <c r="B66" s="488"/>
      <c r="C66" s="652" t="s">
        <v>102</v>
      </c>
      <c r="D66" s="634"/>
      <c r="E66" s="511" t="s">
        <v>167</v>
      </c>
      <c r="F66" s="514">
        <v>0</v>
      </c>
      <c r="G66" s="514">
        <v>0</v>
      </c>
      <c r="H66" s="514">
        <v>0</v>
      </c>
      <c r="I66" s="510">
        <f t="shared" si="6"/>
        <v>0</v>
      </c>
      <c r="J66" s="510">
        <v>0</v>
      </c>
    </row>
    <row r="67" spans="1:10" s="498" customFormat="1" ht="12" customHeight="1" x14ac:dyDescent="0.3">
      <c r="A67" s="505"/>
      <c r="B67" s="488"/>
      <c r="C67" s="490" t="s">
        <v>421</v>
      </c>
      <c r="D67" s="489"/>
      <c r="E67" s="511" t="s">
        <v>168</v>
      </c>
      <c r="F67" s="514">
        <v>196335</v>
      </c>
      <c r="G67" s="514">
        <v>203594</v>
      </c>
      <c r="H67" s="514">
        <v>1406</v>
      </c>
      <c r="I67" s="510">
        <f t="shared" si="6"/>
        <v>205000</v>
      </c>
      <c r="J67" s="510">
        <v>250000</v>
      </c>
    </row>
    <row r="68" spans="1:10" s="498" customFormat="1" ht="12" customHeight="1" x14ac:dyDescent="0.3">
      <c r="A68" s="505"/>
      <c r="B68" s="633" t="s">
        <v>75</v>
      </c>
      <c r="C68" s="633"/>
      <c r="D68" s="634"/>
      <c r="E68" s="511" t="s">
        <v>172</v>
      </c>
      <c r="F68" s="514">
        <v>1088900</v>
      </c>
      <c r="G68" s="515">
        <v>0</v>
      </c>
      <c r="H68" s="515">
        <v>0</v>
      </c>
      <c r="I68" s="515">
        <v>0</v>
      </c>
      <c r="J68" s="515">
        <v>0</v>
      </c>
    </row>
    <row r="69" spans="1:10" s="498" customFormat="1" ht="12" customHeight="1" x14ac:dyDescent="0.3">
      <c r="A69" s="505"/>
      <c r="B69" s="488"/>
      <c r="C69" s="633" t="s">
        <v>269</v>
      </c>
      <c r="D69" s="634"/>
      <c r="E69" s="511" t="s">
        <v>271</v>
      </c>
      <c r="F69" s="514">
        <v>61300</v>
      </c>
      <c r="G69" s="514">
        <v>0</v>
      </c>
      <c r="H69" s="514">
        <v>80000</v>
      </c>
      <c r="I69" s="510">
        <f t="shared" si="6"/>
        <v>80000</v>
      </c>
      <c r="J69" s="510">
        <v>80000</v>
      </c>
    </row>
    <row r="70" spans="1:10" s="498" customFormat="1" ht="12" customHeight="1" x14ac:dyDescent="0.3">
      <c r="A70" s="505"/>
      <c r="B70" s="488"/>
      <c r="C70" s="633" t="s">
        <v>270</v>
      </c>
      <c r="D70" s="634"/>
      <c r="E70" s="511" t="s">
        <v>179</v>
      </c>
      <c r="F70" s="514">
        <v>0</v>
      </c>
      <c r="G70" s="514">
        <v>0</v>
      </c>
      <c r="H70" s="514">
        <v>0</v>
      </c>
      <c r="I70" s="510">
        <f t="shared" si="6"/>
        <v>0</v>
      </c>
      <c r="J70" s="510">
        <v>0</v>
      </c>
    </row>
    <row r="71" spans="1:10" s="498" customFormat="1" ht="12" customHeight="1" x14ac:dyDescent="0.3">
      <c r="A71" s="505"/>
      <c r="B71" s="488"/>
      <c r="C71" s="586" t="s">
        <v>582</v>
      </c>
      <c r="D71" s="587"/>
      <c r="E71" s="511" t="s">
        <v>278</v>
      </c>
      <c r="F71" s="514">
        <v>39990</v>
      </c>
      <c r="G71" s="514">
        <v>0</v>
      </c>
      <c r="H71" s="514">
        <v>50000</v>
      </c>
      <c r="I71" s="510">
        <f t="shared" si="6"/>
        <v>50000</v>
      </c>
      <c r="J71" s="510">
        <v>0</v>
      </c>
    </row>
    <row r="72" spans="1:10" s="498" customFormat="1" ht="12" customHeight="1" x14ac:dyDescent="0.3">
      <c r="A72" s="505"/>
      <c r="B72" s="564"/>
      <c r="C72" s="564"/>
      <c r="D72" s="565" t="s">
        <v>583</v>
      </c>
      <c r="E72" s="511" t="s">
        <v>627</v>
      </c>
      <c r="F72" s="514">
        <v>0</v>
      </c>
      <c r="G72" s="514">
        <v>0</v>
      </c>
      <c r="H72" s="514">
        <v>0</v>
      </c>
      <c r="I72" s="510">
        <f t="shared" si="6"/>
        <v>0</v>
      </c>
      <c r="J72" s="510">
        <v>25000</v>
      </c>
    </row>
    <row r="73" spans="1:10" s="498" customFormat="1" ht="12" customHeight="1" x14ac:dyDescent="0.3">
      <c r="A73" s="505"/>
      <c r="B73" s="564"/>
      <c r="C73" s="564"/>
      <c r="D73" s="565" t="s">
        <v>584</v>
      </c>
      <c r="E73" s="511" t="s">
        <v>279</v>
      </c>
      <c r="F73" s="514">
        <v>0</v>
      </c>
      <c r="G73" s="514">
        <v>0</v>
      </c>
      <c r="H73" s="514">
        <v>0</v>
      </c>
      <c r="I73" s="510">
        <f t="shared" si="6"/>
        <v>0</v>
      </c>
      <c r="J73" s="510">
        <v>25000</v>
      </c>
    </row>
    <row r="74" spans="1:10" s="498" customFormat="1" ht="12" customHeight="1" x14ac:dyDescent="0.3">
      <c r="A74" s="505"/>
      <c r="B74" s="564"/>
      <c r="C74" s="564"/>
      <c r="D74" s="565" t="s">
        <v>585</v>
      </c>
      <c r="E74" s="511" t="s">
        <v>280</v>
      </c>
      <c r="F74" s="514">
        <v>0</v>
      </c>
      <c r="G74" s="514">
        <v>0</v>
      </c>
      <c r="H74" s="514">
        <v>0</v>
      </c>
      <c r="I74" s="510">
        <f t="shared" si="6"/>
        <v>0</v>
      </c>
      <c r="J74" s="510">
        <v>50000</v>
      </c>
    </row>
    <row r="75" spans="1:10" s="498" customFormat="1" ht="12" customHeight="1" x14ac:dyDescent="0.3">
      <c r="A75" s="505"/>
      <c r="B75" s="488"/>
      <c r="C75" s="488"/>
      <c r="D75" s="568" t="s">
        <v>321</v>
      </c>
      <c r="E75" s="511" t="s">
        <v>281</v>
      </c>
      <c r="F75" s="514">
        <v>25000</v>
      </c>
      <c r="G75" s="514">
        <v>0</v>
      </c>
      <c r="H75" s="514">
        <v>25000</v>
      </c>
      <c r="I75" s="510">
        <f t="shared" si="6"/>
        <v>25000</v>
      </c>
      <c r="J75" s="510">
        <v>25000</v>
      </c>
    </row>
    <row r="76" spans="1:10" s="498" customFormat="1" ht="12" customHeight="1" x14ac:dyDescent="0.3">
      <c r="A76" s="505"/>
      <c r="B76" s="488"/>
      <c r="C76" s="488"/>
      <c r="D76" s="568" t="s">
        <v>322</v>
      </c>
      <c r="E76" s="511" t="s">
        <v>282</v>
      </c>
      <c r="F76" s="514">
        <v>25000</v>
      </c>
      <c r="G76" s="514">
        <v>0</v>
      </c>
      <c r="H76" s="514">
        <v>25000</v>
      </c>
      <c r="I76" s="510">
        <f t="shared" si="6"/>
        <v>25000</v>
      </c>
      <c r="J76" s="510">
        <v>25000</v>
      </c>
    </row>
    <row r="77" spans="1:10" s="498" customFormat="1" ht="12" customHeight="1" x14ac:dyDescent="0.3">
      <c r="A77" s="505"/>
      <c r="B77" s="488"/>
      <c r="C77" s="488"/>
      <c r="D77" s="568" t="s">
        <v>323</v>
      </c>
      <c r="E77" s="511" t="s">
        <v>283</v>
      </c>
      <c r="F77" s="514">
        <v>172520.16</v>
      </c>
      <c r="G77" s="514">
        <v>0</v>
      </c>
      <c r="H77" s="514">
        <v>300000</v>
      </c>
      <c r="I77" s="510">
        <f t="shared" si="6"/>
        <v>300000</v>
      </c>
      <c r="J77" s="510">
        <v>300000</v>
      </c>
    </row>
    <row r="78" spans="1:10" s="498" customFormat="1" ht="12" customHeight="1" x14ac:dyDescent="0.3">
      <c r="A78" s="505"/>
      <c r="B78" s="488"/>
      <c r="C78" s="488"/>
      <c r="D78" s="568" t="s">
        <v>324</v>
      </c>
      <c r="E78" s="511" t="s">
        <v>341</v>
      </c>
      <c r="F78" s="514">
        <v>185094.6</v>
      </c>
      <c r="G78" s="514">
        <v>272522.34000000003</v>
      </c>
      <c r="H78" s="514">
        <v>27477.66</v>
      </c>
      <c r="I78" s="510">
        <f t="shared" si="6"/>
        <v>300000</v>
      </c>
      <c r="J78" s="510">
        <v>300000</v>
      </c>
    </row>
    <row r="79" spans="1:10" s="498" customFormat="1" ht="12" customHeight="1" x14ac:dyDescent="0.3">
      <c r="A79" s="505"/>
      <c r="B79" s="488"/>
      <c r="C79" s="488"/>
      <c r="D79" s="568" t="s">
        <v>325</v>
      </c>
      <c r="E79" s="511" t="s">
        <v>342</v>
      </c>
      <c r="F79" s="514">
        <v>50000</v>
      </c>
      <c r="G79" s="514">
        <v>0</v>
      </c>
      <c r="H79" s="514">
        <v>50000</v>
      </c>
      <c r="I79" s="510">
        <f t="shared" si="6"/>
        <v>50000</v>
      </c>
      <c r="J79" s="510">
        <v>50000</v>
      </c>
    </row>
    <row r="80" spans="1:10" s="498" customFormat="1" ht="12" customHeight="1" x14ac:dyDescent="0.3">
      <c r="A80" s="505"/>
      <c r="B80" s="488"/>
      <c r="C80" s="488"/>
      <c r="D80" s="568" t="s">
        <v>326</v>
      </c>
      <c r="E80" s="511" t="s">
        <v>343</v>
      </c>
      <c r="F80" s="514">
        <v>60000</v>
      </c>
      <c r="G80" s="514">
        <v>26750</v>
      </c>
      <c r="H80" s="514">
        <v>43250</v>
      </c>
      <c r="I80" s="510">
        <f t="shared" si="6"/>
        <v>70000</v>
      </c>
      <c r="J80" s="514">
        <v>100000</v>
      </c>
    </row>
    <row r="81" spans="1:14" s="547" customFormat="1" ht="12" customHeight="1" x14ac:dyDescent="0.3">
      <c r="A81" s="543"/>
      <c r="B81" s="544"/>
      <c r="C81" s="544"/>
      <c r="D81" s="568" t="s">
        <v>327</v>
      </c>
      <c r="E81" s="545" t="s">
        <v>344</v>
      </c>
      <c r="F81" s="597">
        <v>0</v>
      </c>
      <c r="G81" s="597">
        <v>0</v>
      </c>
      <c r="H81" s="597">
        <v>20000</v>
      </c>
      <c r="I81" s="546">
        <f t="shared" si="6"/>
        <v>20000</v>
      </c>
      <c r="J81" s="546">
        <v>20000</v>
      </c>
    </row>
    <row r="82" spans="1:14" s="498" customFormat="1" ht="12" customHeight="1" x14ac:dyDescent="0.3">
      <c r="A82" s="505"/>
      <c r="B82" s="488"/>
      <c r="C82" s="488"/>
      <c r="D82" s="568" t="s">
        <v>409</v>
      </c>
      <c r="E82" s="511" t="s">
        <v>345</v>
      </c>
      <c r="F82" s="514">
        <v>0</v>
      </c>
      <c r="G82" s="514">
        <v>0</v>
      </c>
      <c r="H82" s="514">
        <v>0</v>
      </c>
      <c r="I82" s="510">
        <v>20000</v>
      </c>
      <c r="J82" s="516">
        <v>25000</v>
      </c>
      <c r="N82" s="498" t="s">
        <v>54</v>
      </c>
    </row>
    <row r="83" spans="1:14" s="498" customFormat="1" ht="12" customHeight="1" x14ac:dyDescent="0.3">
      <c r="A83" s="505"/>
      <c r="B83" s="488"/>
      <c r="C83" s="488"/>
      <c r="D83" s="568" t="s">
        <v>410</v>
      </c>
      <c r="E83" s="511" t="s">
        <v>346</v>
      </c>
      <c r="F83" s="514">
        <v>25000</v>
      </c>
      <c r="G83" s="514">
        <v>0</v>
      </c>
      <c r="H83" s="514">
        <v>25000</v>
      </c>
      <c r="I83" s="510">
        <f t="shared" ref="I83:I113" si="7">SUM(G83:H83)</f>
        <v>25000</v>
      </c>
      <c r="J83" s="516">
        <v>25000</v>
      </c>
    </row>
    <row r="84" spans="1:14" s="498" customFormat="1" ht="12" customHeight="1" x14ac:dyDescent="0.3">
      <c r="A84" s="505"/>
      <c r="B84" s="488"/>
      <c r="C84" s="488"/>
      <c r="D84" s="568" t="s">
        <v>411</v>
      </c>
      <c r="E84" s="511" t="s">
        <v>436</v>
      </c>
      <c r="F84" s="514">
        <v>25000</v>
      </c>
      <c r="G84" s="514">
        <v>0</v>
      </c>
      <c r="H84" s="514">
        <v>25000</v>
      </c>
      <c r="I84" s="510">
        <f t="shared" si="7"/>
        <v>25000</v>
      </c>
      <c r="J84" s="516">
        <v>25000</v>
      </c>
    </row>
    <row r="85" spans="1:14" s="498" customFormat="1" ht="12" customHeight="1" x14ac:dyDescent="0.3">
      <c r="A85" s="505"/>
      <c r="B85" s="488"/>
      <c r="C85" s="488"/>
      <c r="D85" s="568" t="s">
        <v>412</v>
      </c>
      <c r="E85" s="511" t="s">
        <v>370</v>
      </c>
      <c r="F85" s="514">
        <v>20000</v>
      </c>
      <c r="G85" s="514">
        <v>0</v>
      </c>
      <c r="H85" s="514">
        <v>25000</v>
      </c>
      <c r="I85" s="510">
        <f t="shared" si="7"/>
        <v>25000</v>
      </c>
      <c r="J85" s="516">
        <v>25000</v>
      </c>
    </row>
    <row r="86" spans="1:14" s="498" customFormat="1" ht="12" customHeight="1" x14ac:dyDescent="0.3">
      <c r="A86" s="505"/>
      <c r="B86" s="488"/>
      <c r="C86" s="488"/>
      <c r="D86" s="568" t="s">
        <v>413</v>
      </c>
      <c r="E86" s="511" t="s">
        <v>437</v>
      </c>
      <c r="F86" s="514">
        <v>25000</v>
      </c>
      <c r="G86" s="514">
        <v>0</v>
      </c>
      <c r="H86" s="514">
        <v>25000</v>
      </c>
      <c r="I86" s="510">
        <f t="shared" si="7"/>
        <v>25000</v>
      </c>
      <c r="J86" s="516">
        <v>25000</v>
      </c>
    </row>
    <row r="87" spans="1:14" s="507" customFormat="1" ht="12" customHeight="1" x14ac:dyDescent="0.3">
      <c r="A87" s="535"/>
      <c r="B87" s="536"/>
      <c r="C87" s="536"/>
      <c r="D87" s="599" t="s">
        <v>414</v>
      </c>
      <c r="E87" s="537" t="s">
        <v>438</v>
      </c>
      <c r="F87" s="598">
        <v>7000</v>
      </c>
      <c r="G87" s="598">
        <v>0</v>
      </c>
      <c r="H87" s="598">
        <v>25000</v>
      </c>
      <c r="I87" s="538">
        <f t="shared" si="7"/>
        <v>25000</v>
      </c>
      <c r="J87" s="539">
        <v>25000</v>
      </c>
    </row>
    <row r="88" spans="1:14" s="451" customFormat="1" ht="10.199999999999999" customHeight="1" x14ac:dyDescent="0.2">
      <c r="A88" s="450"/>
      <c r="B88" s="491"/>
      <c r="C88" s="491"/>
      <c r="D88" s="491"/>
      <c r="E88" s="529"/>
      <c r="F88" s="530"/>
      <c r="G88" s="530"/>
      <c r="H88" s="531"/>
      <c r="I88" s="530"/>
      <c r="J88" s="532"/>
    </row>
    <row r="89" spans="1:14" s="451" customFormat="1" ht="10.199999999999999" customHeight="1" x14ac:dyDescent="0.2">
      <c r="A89" s="450"/>
      <c r="B89" s="491"/>
      <c r="C89" s="491"/>
      <c r="D89" s="491"/>
      <c r="E89" s="529"/>
      <c r="F89" s="530"/>
      <c r="G89" s="530"/>
      <c r="H89" s="531"/>
      <c r="I89" s="530"/>
      <c r="J89" s="532"/>
    </row>
    <row r="90" spans="1:14" s="451" customFormat="1" ht="10.199999999999999" customHeight="1" x14ac:dyDescent="0.2">
      <c r="A90" s="450"/>
      <c r="B90" s="491"/>
      <c r="C90" s="491"/>
      <c r="D90" s="491"/>
      <c r="E90" s="529"/>
      <c r="F90" s="530"/>
      <c r="G90" s="530"/>
      <c r="H90" s="531"/>
      <c r="I90" s="530"/>
      <c r="J90" s="532"/>
    </row>
    <row r="91" spans="1:14" s="451" customFormat="1" ht="10.199999999999999" customHeight="1" x14ac:dyDescent="0.2">
      <c r="A91" s="450"/>
      <c r="B91" s="491"/>
      <c r="C91" s="491"/>
      <c r="D91" s="491"/>
      <c r="E91" s="529"/>
      <c r="F91" s="530"/>
      <c r="G91" s="530"/>
      <c r="H91" s="531"/>
      <c r="I91" s="530"/>
      <c r="J91" s="532"/>
    </row>
    <row r="92" spans="1:14" s="451" customFormat="1" ht="10.199999999999999" customHeight="1" x14ac:dyDescent="0.2">
      <c r="A92" s="450"/>
      <c r="B92" s="491"/>
      <c r="C92" s="491"/>
      <c r="D92" s="491"/>
      <c r="E92" s="529"/>
      <c r="F92" s="530"/>
      <c r="G92" s="530"/>
      <c r="H92" s="531"/>
      <c r="I92" s="530"/>
      <c r="J92" s="532"/>
    </row>
    <row r="93" spans="1:14" s="451" customFormat="1" ht="10.199999999999999" customHeight="1" x14ac:dyDescent="0.2">
      <c r="A93" s="450"/>
      <c r="B93" s="491"/>
      <c r="C93" s="491"/>
      <c r="D93" s="491"/>
      <c r="E93" s="529"/>
      <c r="F93" s="530"/>
      <c r="G93" s="530"/>
      <c r="H93" s="531"/>
      <c r="I93" s="530"/>
      <c r="J93" s="532"/>
    </row>
    <row r="94" spans="1:14" s="451" customFormat="1" ht="10.199999999999999" customHeight="1" x14ac:dyDescent="0.2">
      <c r="A94" s="450"/>
      <c r="B94" s="491"/>
      <c r="C94" s="491"/>
      <c r="D94" s="491"/>
      <c r="E94" s="529"/>
      <c r="F94" s="530"/>
      <c r="G94" s="530"/>
      <c r="H94" s="531"/>
      <c r="I94" s="530"/>
      <c r="J94" s="532"/>
    </row>
    <row r="95" spans="1:14" s="507" customFormat="1" ht="12" customHeight="1" thickBot="1" x14ac:dyDescent="0.35">
      <c r="A95" s="533" t="s">
        <v>527</v>
      </c>
      <c r="B95" s="494"/>
      <c r="C95" s="494"/>
      <c r="D95" s="494"/>
      <c r="E95" s="495"/>
      <c r="F95" s="496"/>
      <c r="G95" s="496"/>
      <c r="H95" s="496"/>
      <c r="I95" s="496"/>
      <c r="J95" s="534" t="s">
        <v>528</v>
      </c>
    </row>
    <row r="96" spans="1:14" s="498" customFormat="1" ht="12" customHeight="1" thickBot="1" x14ac:dyDescent="0.35">
      <c r="A96" s="499"/>
      <c r="B96" s="500"/>
      <c r="C96" s="500"/>
      <c r="D96" s="500"/>
      <c r="E96" s="501"/>
      <c r="F96" s="502"/>
      <c r="G96" s="698" t="s">
        <v>20</v>
      </c>
      <c r="H96" s="698"/>
      <c r="I96" s="698"/>
      <c r="J96" s="699" t="s">
        <v>25</v>
      </c>
    </row>
    <row r="97" spans="1:13" s="498" customFormat="1" ht="12" customHeight="1" x14ac:dyDescent="0.3">
      <c r="A97" s="701" t="s">
        <v>1</v>
      </c>
      <c r="B97" s="702"/>
      <c r="C97" s="702"/>
      <c r="D97" s="703"/>
      <c r="E97" s="707" t="s">
        <v>17</v>
      </c>
      <c r="F97" s="503" t="s">
        <v>18</v>
      </c>
      <c r="G97" s="709" t="s">
        <v>19</v>
      </c>
      <c r="H97" s="709" t="s">
        <v>24</v>
      </c>
      <c r="I97" s="709" t="s">
        <v>23</v>
      </c>
      <c r="J97" s="700"/>
    </row>
    <row r="98" spans="1:13" s="498" customFormat="1" ht="12" customHeight="1" thickBot="1" x14ac:dyDescent="0.35">
      <c r="A98" s="704"/>
      <c r="B98" s="705"/>
      <c r="C98" s="705"/>
      <c r="D98" s="706"/>
      <c r="E98" s="708"/>
      <c r="F98" s="504" t="s">
        <v>19</v>
      </c>
      <c r="G98" s="710"/>
      <c r="H98" s="710"/>
      <c r="I98" s="710"/>
      <c r="J98" s="504" t="s">
        <v>26</v>
      </c>
    </row>
    <row r="99" spans="1:13" s="498" customFormat="1" ht="12" customHeight="1" x14ac:dyDescent="0.3">
      <c r="A99" s="505"/>
      <c r="B99" s="488"/>
      <c r="C99" s="488"/>
      <c r="D99" s="568" t="s">
        <v>415</v>
      </c>
      <c r="E99" s="511" t="s">
        <v>521</v>
      </c>
      <c r="F99" s="514">
        <v>0</v>
      </c>
      <c r="G99" s="514">
        <v>0</v>
      </c>
      <c r="H99" s="514">
        <v>25000</v>
      </c>
      <c r="I99" s="510">
        <f t="shared" si="7"/>
        <v>25000</v>
      </c>
      <c r="J99" s="516">
        <v>25000</v>
      </c>
      <c r="L99" s="498" t="s">
        <v>57</v>
      </c>
    </row>
    <row r="100" spans="1:13" s="498" customFormat="1" ht="12" customHeight="1" x14ac:dyDescent="0.3">
      <c r="A100" s="505"/>
      <c r="B100" s="488"/>
      <c r="C100" s="488"/>
      <c r="D100" s="568" t="s">
        <v>416</v>
      </c>
      <c r="E100" s="511" t="s">
        <v>441</v>
      </c>
      <c r="F100" s="514">
        <v>0</v>
      </c>
      <c r="G100" s="514">
        <v>0</v>
      </c>
      <c r="H100" s="514">
        <v>25000</v>
      </c>
      <c r="I100" s="510">
        <f t="shared" si="7"/>
        <v>25000</v>
      </c>
      <c r="J100" s="516">
        <v>25000</v>
      </c>
    </row>
    <row r="101" spans="1:13" s="498" customFormat="1" ht="12" customHeight="1" x14ac:dyDescent="0.3">
      <c r="A101" s="505"/>
      <c r="B101" s="488"/>
      <c r="C101" s="488"/>
      <c r="D101" s="568" t="s">
        <v>417</v>
      </c>
      <c r="E101" s="511" t="s">
        <v>442</v>
      </c>
      <c r="F101" s="514">
        <v>0</v>
      </c>
      <c r="G101" s="514">
        <v>0</v>
      </c>
      <c r="H101" s="514">
        <v>25000</v>
      </c>
      <c r="I101" s="510">
        <f t="shared" si="7"/>
        <v>25000</v>
      </c>
      <c r="J101" s="516">
        <v>25000</v>
      </c>
    </row>
    <row r="102" spans="1:13" s="498" customFormat="1" ht="12" customHeight="1" x14ac:dyDescent="0.3">
      <c r="A102" s="505"/>
      <c r="B102" s="488"/>
      <c r="C102" s="488"/>
      <c r="D102" s="568" t="s">
        <v>418</v>
      </c>
      <c r="E102" s="511" t="s">
        <v>443</v>
      </c>
      <c r="F102" s="514">
        <v>0</v>
      </c>
      <c r="G102" s="514">
        <v>0</v>
      </c>
      <c r="H102" s="514">
        <v>25000</v>
      </c>
      <c r="I102" s="510">
        <f t="shared" si="7"/>
        <v>25000</v>
      </c>
      <c r="J102" s="516">
        <v>25000</v>
      </c>
    </row>
    <row r="103" spans="1:13" s="498" customFormat="1" ht="12" customHeight="1" x14ac:dyDescent="0.3">
      <c r="A103" s="505"/>
      <c r="B103" s="488"/>
      <c r="C103" s="488"/>
      <c r="D103" s="568" t="s">
        <v>419</v>
      </c>
      <c r="E103" s="511" t="s">
        <v>444</v>
      </c>
      <c r="F103" s="514">
        <v>19800</v>
      </c>
      <c r="G103" s="514">
        <v>0</v>
      </c>
      <c r="H103" s="514">
        <v>25000</v>
      </c>
      <c r="I103" s="510">
        <f t="shared" si="7"/>
        <v>25000</v>
      </c>
      <c r="J103" s="516">
        <v>80000</v>
      </c>
    </row>
    <row r="104" spans="1:13" s="498" customFormat="1" ht="12" customHeight="1" x14ac:dyDescent="0.3">
      <c r="A104" s="505"/>
      <c r="B104" s="488"/>
      <c r="C104" s="488"/>
      <c r="D104" s="568" t="s">
        <v>420</v>
      </c>
      <c r="E104" s="511" t="s">
        <v>520</v>
      </c>
      <c r="F104" s="514">
        <v>36575</v>
      </c>
      <c r="G104" s="514">
        <v>0</v>
      </c>
      <c r="H104" s="514">
        <v>80000</v>
      </c>
      <c r="I104" s="510">
        <f t="shared" si="7"/>
        <v>80000</v>
      </c>
      <c r="J104" s="516">
        <v>25000</v>
      </c>
      <c r="M104" s="498" t="s">
        <v>54</v>
      </c>
    </row>
    <row r="105" spans="1:13" s="498" customFormat="1" ht="12" customHeight="1" x14ac:dyDescent="0.3">
      <c r="A105" s="505"/>
      <c r="B105" s="488"/>
      <c r="C105" s="488"/>
      <c r="D105" s="568" t="s">
        <v>328</v>
      </c>
      <c r="E105" s="511" t="s">
        <v>445</v>
      </c>
      <c r="F105" s="514">
        <v>19800</v>
      </c>
      <c r="G105" s="514">
        <v>0</v>
      </c>
      <c r="H105" s="514">
        <v>25000</v>
      </c>
      <c r="I105" s="510">
        <f t="shared" si="7"/>
        <v>25000</v>
      </c>
      <c r="J105" s="516">
        <v>20000</v>
      </c>
    </row>
    <row r="106" spans="1:13" s="498" customFormat="1" ht="12" customHeight="1" x14ac:dyDescent="0.3">
      <c r="A106" s="505"/>
      <c r="B106" s="488"/>
      <c r="C106" s="488"/>
      <c r="D106" s="568" t="s">
        <v>486</v>
      </c>
      <c r="E106" s="511" t="s">
        <v>446</v>
      </c>
      <c r="F106" s="514">
        <v>0</v>
      </c>
      <c r="G106" s="514">
        <v>0</v>
      </c>
      <c r="H106" s="514">
        <v>20000</v>
      </c>
      <c r="I106" s="510">
        <f t="shared" si="7"/>
        <v>20000</v>
      </c>
      <c r="J106" s="516">
        <v>25000</v>
      </c>
    </row>
    <row r="107" spans="1:13" s="498" customFormat="1" ht="12" customHeight="1" x14ac:dyDescent="0.3">
      <c r="A107" s="505"/>
      <c r="B107" s="488"/>
      <c r="C107" s="488"/>
      <c r="D107" s="568" t="s">
        <v>588</v>
      </c>
      <c r="E107" s="511" t="s">
        <v>447</v>
      </c>
      <c r="F107" s="514">
        <v>0</v>
      </c>
      <c r="G107" s="514">
        <v>0</v>
      </c>
      <c r="H107" s="514">
        <v>25000</v>
      </c>
      <c r="I107" s="510">
        <f t="shared" si="7"/>
        <v>25000</v>
      </c>
      <c r="J107" s="588">
        <v>150000</v>
      </c>
    </row>
    <row r="108" spans="1:13" s="498" customFormat="1" ht="12" customHeight="1" x14ac:dyDescent="0.3">
      <c r="A108" s="505"/>
      <c r="B108" s="564"/>
      <c r="C108" s="564"/>
      <c r="D108" s="568" t="s">
        <v>487</v>
      </c>
      <c r="E108" s="511" t="s">
        <v>448</v>
      </c>
      <c r="F108" s="514">
        <v>0</v>
      </c>
      <c r="G108" s="514">
        <v>0</v>
      </c>
      <c r="H108" s="514">
        <v>0</v>
      </c>
      <c r="I108" s="510">
        <f t="shared" si="7"/>
        <v>0</v>
      </c>
      <c r="J108" s="588">
        <v>25000</v>
      </c>
    </row>
    <row r="109" spans="1:13" s="498" customFormat="1" ht="12" customHeight="1" x14ac:dyDescent="0.3">
      <c r="A109" s="505"/>
      <c r="B109" s="488"/>
      <c r="C109" s="488"/>
      <c r="D109" s="568" t="s">
        <v>488</v>
      </c>
      <c r="E109" s="511" t="s">
        <v>628</v>
      </c>
      <c r="F109" s="514">
        <v>0</v>
      </c>
      <c r="G109" s="514">
        <v>0</v>
      </c>
      <c r="H109" s="514">
        <v>25000</v>
      </c>
      <c r="I109" s="510">
        <f t="shared" si="7"/>
        <v>25000</v>
      </c>
      <c r="J109" s="588">
        <v>10000</v>
      </c>
    </row>
    <row r="110" spans="1:13" s="498" customFormat="1" ht="12" customHeight="1" x14ac:dyDescent="0.3">
      <c r="A110" s="505"/>
      <c r="B110" s="488"/>
      <c r="C110" s="488"/>
      <c r="D110" s="568" t="s">
        <v>489</v>
      </c>
      <c r="E110" s="511" t="s">
        <v>629</v>
      </c>
      <c r="F110" s="514">
        <v>0</v>
      </c>
      <c r="G110" s="514">
        <v>0</v>
      </c>
      <c r="H110" s="514">
        <v>8500</v>
      </c>
      <c r="I110" s="510">
        <f t="shared" si="7"/>
        <v>8500</v>
      </c>
      <c r="J110" s="588">
        <v>25000</v>
      </c>
    </row>
    <row r="111" spans="1:13" s="498" customFormat="1" ht="12" customHeight="1" x14ac:dyDescent="0.3">
      <c r="A111" s="505"/>
      <c r="B111" s="488"/>
      <c r="C111" s="488"/>
      <c r="D111" s="568" t="s">
        <v>586</v>
      </c>
      <c r="E111" s="511" t="s">
        <v>630</v>
      </c>
      <c r="F111" s="514">
        <v>0</v>
      </c>
      <c r="G111" s="514">
        <v>0</v>
      </c>
      <c r="H111" s="514">
        <v>25000</v>
      </c>
      <c r="I111" s="510">
        <f t="shared" si="7"/>
        <v>25000</v>
      </c>
      <c r="J111" s="588">
        <v>150000</v>
      </c>
    </row>
    <row r="112" spans="1:13" s="498" customFormat="1" ht="12" customHeight="1" x14ac:dyDescent="0.3">
      <c r="A112" s="505"/>
      <c r="B112" s="564"/>
      <c r="C112" s="564"/>
      <c r="D112" s="568" t="s">
        <v>587</v>
      </c>
      <c r="E112" s="511" t="s">
        <v>631</v>
      </c>
      <c r="F112" s="514"/>
      <c r="G112" s="514"/>
      <c r="H112" s="514"/>
      <c r="I112" s="510"/>
      <c r="J112" s="588">
        <v>20000</v>
      </c>
    </row>
    <row r="113" spans="1:11" s="498" customFormat="1" ht="12" customHeight="1" x14ac:dyDescent="0.3">
      <c r="A113" s="505"/>
      <c r="B113" s="714" t="s">
        <v>88</v>
      </c>
      <c r="C113" s="714"/>
      <c r="D113" s="715"/>
      <c r="E113" s="509"/>
      <c r="F113" s="517">
        <f>SUM(F70,F69,F67,F63,F55,F54,F52,F50,F56,F68,F71,F75,F76,F77,F78,F79,F80,F81,F82,F83,F84,F85,F86,F87,F103,F104,F105)</f>
        <v>2461018.7399999998</v>
      </c>
      <c r="G113" s="517">
        <f>SUM(G80,G78,G67,G61,G60,G56,G54,G50)</f>
        <v>646642.25</v>
      </c>
      <c r="H113" s="517">
        <f>SUM(H82:H111,H81,H80,H79,H78,H77,H76,H75,H71,H70,H69,H67,H66,H65,H60:H61,H59,H56,H55,H54,H52,H50,H63)</f>
        <v>1944857.7500000002</v>
      </c>
      <c r="I113" s="517">
        <f t="shared" si="7"/>
        <v>2591500</v>
      </c>
      <c r="J113" s="517">
        <f>SUM(J50,J52,J54,J55,J56:J57,J59:J61,J63,J66,J67,J69,J71,J72:J75,J76,J77,J78,J79,J80:J112)</f>
        <v>3253600</v>
      </c>
      <c r="K113" s="498" t="s">
        <v>54</v>
      </c>
    </row>
    <row r="114" spans="1:11" s="498" customFormat="1" ht="12" customHeight="1" x14ac:dyDescent="0.3">
      <c r="A114" s="505"/>
      <c r="B114" s="494" t="s">
        <v>490</v>
      </c>
      <c r="C114" s="494"/>
      <c r="D114" s="518"/>
      <c r="E114" s="509"/>
      <c r="F114" s="517"/>
      <c r="G114" s="517"/>
      <c r="H114" s="517"/>
      <c r="I114" s="517"/>
      <c r="J114" s="517"/>
    </row>
    <row r="115" spans="1:11" s="498" customFormat="1" ht="12" customHeight="1" x14ac:dyDescent="0.3">
      <c r="A115" s="505"/>
      <c r="B115" s="494"/>
      <c r="C115" s="494" t="s">
        <v>491</v>
      </c>
      <c r="D115" s="518"/>
      <c r="E115" s="509"/>
      <c r="F115" s="517"/>
      <c r="G115" s="517"/>
      <c r="H115" s="517"/>
      <c r="I115" s="517"/>
      <c r="J115" s="517"/>
    </row>
    <row r="116" spans="1:11" s="498" customFormat="1" ht="12" customHeight="1" x14ac:dyDescent="0.3">
      <c r="A116" s="505"/>
      <c r="B116" s="494"/>
      <c r="C116" s="494"/>
      <c r="D116" s="489" t="s">
        <v>492</v>
      </c>
      <c r="E116" s="511" t="s">
        <v>522</v>
      </c>
      <c r="F116" s="514">
        <v>0</v>
      </c>
      <c r="G116" s="514">
        <v>0</v>
      </c>
      <c r="H116" s="514">
        <v>0</v>
      </c>
      <c r="I116" s="514">
        <v>0</v>
      </c>
      <c r="J116" s="514">
        <v>60000</v>
      </c>
    </row>
    <row r="117" spans="1:11" s="498" customFormat="1" ht="12" customHeight="1" x14ac:dyDescent="0.3">
      <c r="A117" s="505"/>
      <c r="B117" s="494" t="s">
        <v>493</v>
      </c>
      <c r="C117" s="494"/>
      <c r="D117" s="489"/>
      <c r="E117" s="509"/>
      <c r="F117" s="517">
        <f>SUM(F116)</f>
        <v>0</v>
      </c>
      <c r="G117" s="517">
        <f>SUM(G116)</f>
        <v>0</v>
      </c>
      <c r="H117" s="517">
        <f>SUM(H116)</f>
        <v>0</v>
      </c>
      <c r="I117" s="517">
        <f>SUM(I116)</f>
        <v>0</v>
      </c>
      <c r="J117" s="517">
        <f>SUM(J116)</f>
        <v>60000</v>
      </c>
    </row>
    <row r="118" spans="1:11" s="498" customFormat="1" ht="12" customHeight="1" thickBot="1" x14ac:dyDescent="0.35">
      <c r="A118" s="711" t="s">
        <v>16</v>
      </c>
      <c r="B118" s="712"/>
      <c r="C118" s="712"/>
      <c r="D118" s="713"/>
      <c r="E118" s="519"/>
      <c r="F118" s="204">
        <f>SUM(F113,F34)</f>
        <v>8347583.9199999999</v>
      </c>
      <c r="G118" s="204">
        <f>SUM(G113,G34)</f>
        <v>3516792.25</v>
      </c>
      <c r="H118" s="204">
        <f>SUM(H113,H34)</f>
        <v>5041573.75</v>
      </c>
      <c r="I118" s="204">
        <f>SUM(I113,I34)</f>
        <v>8558366</v>
      </c>
      <c r="J118" s="204">
        <f>SUM(J34,J113,J117)</f>
        <v>9740689</v>
      </c>
    </row>
    <row r="119" spans="1:11" s="498" customFormat="1" ht="12" customHeight="1" thickTop="1" x14ac:dyDescent="0.3">
      <c r="A119" s="506"/>
      <c r="B119" s="506"/>
      <c r="C119" s="507"/>
      <c r="D119" s="507"/>
      <c r="E119" s="495"/>
      <c r="F119" s="496"/>
      <c r="G119" s="496"/>
      <c r="H119" s="496"/>
      <c r="I119" s="496"/>
      <c r="J119" s="496"/>
    </row>
    <row r="120" spans="1:11" s="520" customFormat="1" ht="12" customHeight="1" x14ac:dyDescent="0.3">
      <c r="A120" s="520" t="s">
        <v>28</v>
      </c>
      <c r="E120" s="521" t="s">
        <v>30</v>
      </c>
      <c r="F120" s="522"/>
      <c r="G120" s="522"/>
      <c r="H120" s="522" t="s">
        <v>31</v>
      </c>
      <c r="I120" s="522"/>
      <c r="J120" s="522"/>
    </row>
    <row r="121" spans="1:11" s="520" customFormat="1" ht="12" customHeight="1" x14ac:dyDescent="0.3">
      <c r="A121" s="225" t="s">
        <v>28</v>
      </c>
      <c r="B121" s="225"/>
      <c r="C121" s="225"/>
      <c r="D121" s="225"/>
      <c r="E121" s="523" t="s">
        <v>30</v>
      </c>
      <c r="F121" s="524"/>
      <c r="G121" s="524"/>
      <c r="H121" s="525" t="s">
        <v>31</v>
      </c>
      <c r="I121" s="524"/>
      <c r="J121" s="524"/>
    </row>
    <row r="122" spans="1:11" s="520" customFormat="1" ht="12" customHeight="1" x14ac:dyDescent="0.3">
      <c r="A122" s="225"/>
      <c r="B122" s="225"/>
      <c r="C122" s="225"/>
      <c r="D122" s="225"/>
      <c r="E122" s="526"/>
      <c r="F122" s="524"/>
      <c r="G122" s="524"/>
      <c r="H122" s="524"/>
      <c r="I122" s="524"/>
      <c r="J122" s="524"/>
    </row>
    <row r="123" spans="1:11" s="520" customFormat="1" ht="12" customHeight="1" x14ac:dyDescent="0.3">
      <c r="A123" s="225"/>
      <c r="B123" s="527"/>
      <c r="C123" s="527" t="s">
        <v>53</v>
      </c>
      <c r="D123" s="527"/>
      <c r="E123" s="527"/>
      <c r="F123" s="527" t="s">
        <v>32</v>
      </c>
      <c r="G123" s="527"/>
      <c r="H123" s="528"/>
      <c r="I123" s="527" t="s">
        <v>33</v>
      </c>
      <c r="J123" s="528"/>
    </row>
    <row r="124" spans="1:11" s="520" customFormat="1" ht="12" customHeight="1" x14ac:dyDescent="0.3">
      <c r="A124" s="225"/>
      <c r="B124" s="225"/>
      <c r="C124" s="225" t="s">
        <v>29</v>
      </c>
      <c r="D124" s="225"/>
      <c r="E124" s="526"/>
      <c r="F124" s="225" t="s">
        <v>255</v>
      </c>
      <c r="G124" s="225"/>
      <c r="H124" s="524"/>
      <c r="I124" s="225" t="s">
        <v>298</v>
      </c>
      <c r="J124" s="524"/>
    </row>
    <row r="125" spans="1:11" s="333" customFormat="1" ht="14.1" customHeight="1" x14ac:dyDescent="0.3">
      <c r="A125" s="337"/>
      <c r="B125" s="337"/>
      <c r="C125" s="338"/>
      <c r="D125" s="338"/>
      <c r="E125" s="339"/>
      <c r="F125" s="340"/>
      <c r="G125" s="340"/>
      <c r="H125" s="340"/>
      <c r="I125" s="340"/>
      <c r="J125" s="340"/>
    </row>
  </sheetData>
  <mergeCells count="59">
    <mergeCell ref="C16:D16"/>
    <mergeCell ref="C19:D19"/>
    <mergeCell ref="B34:D34"/>
    <mergeCell ref="C23:D23"/>
    <mergeCell ref="C22:D22"/>
    <mergeCell ref="C24:D24"/>
    <mergeCell ref="C32:D32"/>
    <mergeCell ref="C14:D14"/>
    <mergeCell ref="C15:D15"/>
    <mergeCell ref="A6:D7"/>
    <mergeCell ref="A8:D8"/>
    <mergeCell ref="A9:D9"/>
    <mergeCell ref="B10:D10"/>
    <mergeCell ref="C11:D11"/>
    <mergeCell ref="B12:D12"/>
    <mergeCell ref="C13:D13"/>
    <mergeCell ref="A2:J2"/>
    <mergeCell ref="G5:I5"/>
    <mergeCell ref="J5:J6"/>
    <mergeCell ref="E6:E7"/>
    <mergeCell ref="I6:I7"/>
    <mergeCell ref="G6:G7"/>
    <mergeCell ref="H6:H7"/>
    <mergeCell ref="A3:J3"/>
    <mergeCell ref="J45:J46"/>
    <mergeCell ref="E46:E47"/>
    <mergeCell ref="I46:I47"/>
    <mergeCell ref="B49:D49"/>
    <mergeCell ref="B51:D51"/>
    <mergeCell ref="A46:D47"/>
    <mergeCell ref="G46:G47"/>
    <mergeCell ref="H46:H47"/>
    <mergeCell ref="G45:I45"/>
    <mergeCell ref="C50:D50"/>
    <mergeCell ref="A118:D118"/>
    <mergeCell ref="C60:D60"/>
    <mergeCell ref="C63:D63"/>
    <mergeCell ref="C66:D66"/>
    <mergeCell ref="C65:D65"/>
    <mergeCell ref="C69:D69"/>
    <mergeCell ref="C70:D70"/>
    <mergeCell ref="B62:D62"/>
    <mergeCell ref="B113:D113"/>
    <mergeCell ref="B64:D64"/>
    <mergeCell ref="B68:D68"/>
    <mergeCell ref="B53:D53"/>
    <mergeCell ref="C52:D52"/>
    <mergeCell ref="C54:D54"/>
    <mergeCell ref="C56:D56"/>
    <mergeCell ref="C59:D59"/>
    <mergeCell ref="C55:D55"/>
    <mergeCell ref="B58:D58"/>
    <mergeCell ref="G96:I96"/>
    <mergeCell ref="J96:J97"/>
    <mergeCell ref="A97:D98"/>
    <mergeCell ref="E97:E98"/>
    <mergeCell ref="G97:G98"/>
    <mergeCell ref="H97:H98"/>
    <mergeCell ref="I97:I98"/>
  </mergeCells>
  <pageMargins left="1.17" right="0.39370078740157483" top="0.27559055118110237" bottom="0.11811023622047245" header="0.19685039370078741" footer="0.11811023622047245"/>
  <pageSetup paperSize="1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J125"/>
  <sheetViews>
    <sheetView topLeftCell="A89" zoomScale="91" zoomScaleNormal="91" workbookViewId="0">
      <selection activeCell="L94" sqref="L94"/>
    </sheetView>
  </sheetViews>
  <sheetFormatPr defaultColWidth="9.109375" defaultRowHeight="14.1" customHeight="1" x14ac:dyDescent="0.3"/>
  <cols>
    <col min="1" max="1" width="3" style="39" customWidth="1"/>
    <col min="2" max="2" width="2.6640625" style="39" customWidth="1"/>
    <col min="3" max="3" width="2.5546875" style="39" customWidth="1"/>
    <col min="4" max="4" width="50.77734375" style="39" customWidth="1"/>
    <col min="5" max="5" width="14.5546875" style="39" customWidth="1"/>
    <col min="6" max="6" width="15.44140625" style="39" customWidth="1"/>
    <col min="7" max="7" width="14.88671875" style="39" customWidth="1"/>
    <col min="8" max="8" width="15.44140625" style="39" customWidth="1"/>
    <col min="9" max="10" width="17.109375" style="39" customWidth="1"/>
    <col min="11" max="16384" width="9.109375" style="39"/>
  </cols>
  <sheetData>
    <row r="1" spans="1:10" ht="14.1" customHeight="1" x14ac:dyDescent="0.3">
      <c r="J1" s="202"/>
    </row>
    <row r="2" spans="1:10" s="31" customFormat="1" ht="14.1" customHeight="1" x14ac:dyDescent="0.3">
      <c r="B2" s="31" t="s">
        <v>0</v>
      </c>
      <c r="E2" s="392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0" ht="12.9" customHeight="1" x14ac:dyDescent="0.3">
      <c r="A4" s="641" t="s">
        <v>377</v>
      </c>
      <c r="B4" s="641"/>
      <c r="C4" s="641"/>
      <c r="D4" s="641"/>
      <c r="E4" s="641"/>
      <c r="F4" s="641"/>
      <c r="G4" s="641"/>
      <c r="H4" s="641"/>
      <c r="I4" s="641"/>
      <c r="J4" s="641"/>
    </row>
    <row r="5" spans="1:10" ht="12.9" customHeight="1" thickBot="1" x14ac:dyDescent="0.35">
      <c r="A5" s="39" t="s">
        <v>76</v>
      </c>
      <c r="J5" s="196" t="s">
        <v>530</v>
      </c>
    </row>
    <row r="6" spans="1:10" ht="12" customHeight="1" thickBot="1" x14ac:dyDescent="0.35">
      <c r="A6" s="25"/>
      <c r="B6" s="26"/>
      <c r="C6" s="26"/>
      <c r="D6" s="26"/>
      <c r="E6" s="27"/>
      <c r="F6" s="278"/>
      <c r="G6" s="642" t="s">
        <v>20</v>
      </c>
      <c r="H6" s="642"/>
      <c r="I6" s="642"/>
      <c r="J6" s="615" t="s">
        <v>25</v>
      </c>
    </row>
    <row r="7" spans="1:10" ht="12" customHeight="1" x14ac:dyDescent="0.3">
      <c r="A7" s="646" t="s">
        <v>1</v>
      </c>
      <c r="B7" s="647"/>
      <c r="C7" s="647"/>
      <c r="D7" s="643"/>
      <c r="E7" s="685" t="s">
        <v>17</v>
      </c>
      <c r="F7" s="279" t="s">
        <v>18</v>
      </c>
      <c r="G7" s="644" t="s">
        <v>19</v>
      </c>
      <c r="H7" s="644" t="s">
        <v>24</v>
      </c>
      <c r="I7" s="644" t="s">
        <v>23</v>
      </c>
      <c r="J7" s="616"/>
    </row>
    <row r="8" spans="1:10" ht="12" customHeight="1" thickBot="1" x14ac:dyDescent="0.35">
      <c r="A8" s="688"/>
      <c r="B8" s="689"/>
      <c r="C8" s="689"/>
      <c r="D8" s="690"/>
      <c r="E8" s="686"/>
      <c r="F8" s="291" t="s">
        <v>19</v>
      </c>
      <c r="G8" s="687"/>
      <c r="H8" s="687"/>
      <c r="I8" s="687"/>
      <c r="J8" s="291" t="s">
        <v>26</v>
      </c>
    </row>
    <row r="9" spans="1:10" ht="12" customHeight="1" x14ac:dyDescent="0.3">
      <c r="A9" s="691"/>
      <c r="B9" s="692"/>
      <c r="C9" s="692"/>
      <c r="D9" s="693"/>
      <c r="E9" s="289"/>
      <c r="F9" s="289"/>
      <c r="G9" s="289"/>
      <c r="H9" s="289"/>
      <c r="I9" s="289"/>
      <c r="J9" s="289"/>
    </row>
    <row r="10" spans="1:10" ht="12" customHeight="1" x14ac:dyDescent="0.3">
      <c r="A10" s="651" t="s">
        <v>62</v>
      </c>
      <c r="B10" s="618"/>
      <c r="C10" s="618"/>
      <c r="D10" s="619"/>
      <c r="E10" s="290"/>
      <c r="F10" s="14"/>
      <c r="G10" s="14"/>
      <c r="H10" s="14"/>
      <c r="I10" s="14"/>
      <c r="J10" s="14"/>
    </row>
    <row r="11" spans="1:10" ht="12" customHeight="1" x14ac:dyDescent="0.3">
      <c r="A11" s="32"/>
      <c r="B11" s="621" t="s">
        <v>2</v>
      </c>
      <c r="C11" s="621"/>
      <c r="D11" s="622"/>
      <c r="E11" s="52" t="s">
        <v>158</v>
      </c>
      <c r="F11" s="14"/>
      <c r="G11" s="14"/>
      <c r="H11" s="14"/>
      <c r="I11" s="14"/>
      <c r="J11" s="14"/>
    </row>
    <row r="12" spans="1:10" ht="12" customHeight="1" x14ac:dyDescent="0.3">
      <c r="A12" s="32"/>
      <c r="B12" s="33"/>
      <c r="C12" s="621" t="s">
        <v>3</v>
      </c>
      <c r="D12" s="622"/>
      <c r="E12" s="141" t="s">
        <v>78</v>
      </c>
      <c r="F12" s="22">
        <v>1086900</v>
      </c>
      <c r="G12" s="22">
        <v>561174</v>
      </c>
      <c r="H12" s="22">
        <v>561174</v>
      </c>
      <c r="I12" s="22">
        <v>1173348</v>
      </c>
      <c r="J12" s="22">
        <f>[2]Sheet1!$AD$8</f>
        <v>1122348</v>
      </c>
    </row>
    <row r="13" spans="1:10" ht="12" customHeight="1" x14ac:dyDescent="0.3">
      <c r="A13" s="32"/>
      <c r="B13" s="621" t="s">
        <v>4</v>
      </c>
      <c r="C13" s="621"/>
      <c r="D13" s="622"/>
      <c r="E13" s="52" t="s">
        <v>159</v>
      </c>
      <c r="F13" s="366">
        <f>SUM(F17,F16,F15,F14,F18,F19,F20,F21,F22)</f>
        <v>421150</v>
      </c>
      <c r="G13" s="366">
        <f>SUM(G17,G16,G15,G14,G18,G19,G20,G21,G22)</f>
        <v>215029</v>
      </c>
      <c r="H13" s="366">
        <f>SUM(H17,H16,H15,H14,H18,H19,H20,H21,H22)</f>
        <v>212029</v>
      </c>
      <c r="I13" s="365"/>
      <c r="J13" s="365"/>
    </row>
    <row r="14" spans="1:10" ht="12" customHeight="1" x14ac:dyDescent="0.3">
      <c r="A14" s="32"/>
      <c r="B14" s="31"/>
      <c r="C14" s="621" t="s">
        <v>5</v>
      </c>
      <c r="D14" s="622"/>
      <c r="E14" s="244" t="s">
        <v>79</v>
      </c>
      <c r="F14" s="22">
        <v>72000</v>
      </c>
      <c r="G14" s="22">
        <v>36000</v>
      </c>
      <c r="H14" s="22">
        <v>36000</v>
      </c>
      <c r="I14" s="22">
        <f t="shared" ref="I14:I22" si="0">SUM(G14:H14)</f>
        <v>72000</v>
      </c>
      <c r="J14" s="22">
        <f>[2]Sheet1!AD10</f>
        <v>72000</v>
      </c>
    </row>
    <row r="15" spans="1:10" ht="12" customHeight="1" x14ac:dyDescent="0.3">
      <c r="A15" s="32"/>
      <c r="B15" s="31"/>
      <c r="C15" s="621" t="s">
        <v>128</v>
      </c>
      <c r="D15" s="622"/>
      <c r="E15" s="244" t="s">
        <v>143</v>
      </c>
      <c r="F15" s="22">
        <v>67500</v>
      </c>
      <c r="G15" s="22">
        <v>33750</v>
      </c>
      <c r="H15" s="22">
        <v>33750</v>
      </c>
      <c r="I15" s="22">
        <f t="shared" si="0"/>
        <v>67500</v>
      </c>
      <c r="J15" s="22">
        <f>[2]Sheet1!AD11</f>
        <v>67500</v>
      </c>
    </row>
    <row r="16" spans="1:10" ht="12" customHeight="1" x14ac:dyDescent="0.3">
      <c r="A16" s="32"/>
      <c r="B16" s="31"/>
      <c r="C16" s="621" t="s">
        <v>129</v>
      </c>
      <c r="D16" s="622"/>
      <c r="E16" s="244" t="s">
        <v>144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f>[2]Sheet1!AD12</f>
        <v>67500</v>
      </c>
    </row>
    <row r="17" spans="1:10" ht="12" customHeight="1" x14ac:dyDescent="0.3">
      <c r="A17" s="32"/>
      <c r="B17" s="31"/>
      <c r="C17" s="621" t="s">
        <v>130</v>
      </c>
      <c r="D17" s="622"/>
      <c r="E17" s="244" t="s">
        <v>145</v>
      </c>
      <c r="F17" s="22">
        <v>18000</v>
      </c>
      <c r="G17" s="22">
        <v>18000</v>
      </c>
      <c r="H17" s="22">
        <v>0</v>
      </c>
      <c r="I17" s="22">
        <f t="shared" si="0"/>
        <v>18000</v>
      </c>
      <c r="J17" s="22">
        <f>[2]Sheet1!AD13</f>
        <v>18000</v>
      </c>
    </row>
    <row r="18" spans="1:10" ht="12" customHeight="1" x14ac:dyDescent="0.3">
      <c r="A18" s="32"/>
      <c r="B18" s="31"/>
      <c r="C18" s="621" t="s">
        <v>133</v>
      </c>
      <c r="D18" s="622"/>
      <c r="E18" s="244" t="s">
        <v>148</v>
      </c>
      <c r="F18" s="22">
        <v>0</v>
      </c>
      <c r="G18" s="22">
        <v>0</v>
      </c>
      <c r="H18" s="22">
        <v>0</v>
      </c>
      <c r="I18" s="22">
        <f t="shared" si="0"/>
        <v>0</v>
      </c>
      <c r="J18" s="22"/>
    </row>
    <row r="19" spans="1:10" ht="12" customHeight="1" x14ac:dyDescent="0.3">
      <c r="A19" s="32"/>
      <c r="B19" s="31"/>
      <c r="C19" s="621" t="s">
        <v>137</v>
      </c>
      <c r="D19" s="622"/>
      <c r="E19" s="244" t="s">
        <v>150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2" customHeight="1" x14ac:dyDescent="0.3">
      <c r="A20" s="32"/>
      <c r="B20" s="31"/>
      <c r="C20" s="621" t="s">
        <v>136</v>
      </c>
      <c r="D20" s="622"/>
      <c r="E20" s="244" t="s">
        <v>152</v>
      </c>
      <c r="F20" s="22">
        <v>90575</v>
      </c>
      <c r="G20" s="22">
        <v>0</v>
      </c>
      <c r="H20" s="22">
        <v>93529</v>
      </c>
      <c r="I20" s="22">
        <v>97780</v>
      </c>
      <c r="J20" s="22">
        <f>[2]Sheet1!AD21</f>
        <v>93529</v>
      </c>
    </row>
    <row r="21" spans="1:10" ht="12" customHeight="1" x14ac:dyDescent="0.3">
      <c r="A21" s="32"/>
      <c r="B21" s="31"/>
      <c r="C21" s="621" t="s">
        <v>233</v>
      </c>
      <c r="D21" s="622"/>
      <c r="E21" s="244" t="s">
        <v>152</v>
      </c>
      <c r="F21" s="22">
        <v>90575</v>
      </c>
      <c r="G21" s="22">
        <v>93529</v>
      </c>
      <c r="H21" s="22">
        <v>0</v>
      </c>
      <c r="I21" s="22">
        <v>97780</v>
      </c>
      <c r="J21" s="22">
        <f>[2]Sheet1!AD22</f>
        <v>93529</v>
      </c>
    </row>
    <row r="22" spans="1:10" ht="12" customHeight="1" x14ac:dyDescent="0.3">
      <c r="A22" s="32"/>
      <c r="B22" s="31"/>
      <c r="C22" s="621" t="s">
        <v>138</v>
      </c>
      <c r="D22" s="622"/>
      <c r="E22" s="244" t="s">
        <v>153</v>
      </c>
      <c r="F22" s="22">
        <v>15000</v>
      </c>
      <c r="G22" s="22">
        <v>0</v>
      </c>
      <c r="H22" s="22">
        <v>15000</v>
      </c>
      <c r="I22" s="22">
        <f t="shared" si="0"/>
        <v>15000</v>
      </c>
      <c r="J22" s="22">
        <f>[2]Sheet1!AD23</f>
        <v>15000</v>
      </c>
    </row>
    <row r="23" spans="1:10" ht="12" customHeight="1" x14ac:dyDescent="0.3">
      <c r="A23" s="32"/>
      <c r="B23" s="33" t="s">
        <v>60</v>
      </c>
      <c r="C23" s="33"/>
      <c r="D23" s="34"/>
      <c r="E23" s="233" t="s">
        <v>154</v>
      </c>
      <c r="F23" s="366">
        <f>SUM(F24:F27)</f>
        <v>148668</v>
      </c>
      <c r="G23" s="366">
        <f>SUM(G24:G27)</f>
        <v>80569.039999999994</v>
      </c>
      <c r="H23" s="366">
        <f>SUM(H24:H27)</f>
        <v>79050.960000000006</v>
      </c>
      <c r="I23" s="366">
        <f t="shared" ref="I23" si="1">SUM(I24:I27)</f>
        <v>182412</v>
      </c>
      <c r="J23" s="366"/>
    </row>
    <row r="24" spans="1:10" ht="12" customHeight="1" x14ac:dyDescent="0.3">
      <c r="A24" s="32"/>
      <c r="B24" s="31"/>
      <c r="C24" s="241" t="s">
        <v>139</v>
      </c>
      <c r="D24" s="242"/>
      <c r="E24" s="233" t="s">
        <v>155</v>
      </c>
      <c r="F24" s="22">
        <v>130428</v>
      </c>
      <c r="G24" s="22">
        <v>68072.399999999994</v>
      </c>
      <c r="H24" s="22">
        <v>66611.600000000006</v>
      </c>
      <c r="I24" s="22">
        <v>140802</v>
      </c>
      <c r="J24" s="22">
        <f>[2]Sheet1!AD25</f>
        <v>134684</v>
      </c>
    </row>
    <row r="25" spans="1:10" ht="12" customHeight="1" x14ac:dyDescent="0.3">
      <c r="A25" s="32"/>
      <c r="B25" s="31"/>
      <c r="C25" s="241" t="s">
        <v>140</v>
      </c>
      <c r="D25" s="242"/>
      <c r="E25" s="233" t="s">
        <v>156</v>
      </c>
      <c r="F25" s="22">
        <v>3600</v>
      </c>
      <c r="G25" s="22">
        <v>2700</v>
      </c>
      <c r="H25" s="22">
        <v>2700</v>
      </c>
      <c r="I25" s="22">
        <f>SUM(G25:H25)</f>
        <v>5400</v>
      </c>
      <c r="J25" s="22">
        <f>[2]Sheet1!AD26</f>
        <v>5400</v>
      </c>
    </row>
    <row r="26" spans="1:10" ht="12" customHeight="1" x14ac:dyDescent="0.3">
      <c r="A26" s="32"/>
      <c r="B26" s="31"/>
      <c r="C26" s="241" t="s">
        <v>141</v>
      </c>
      <c r="D26" s="242"/>
      <c r="E26" s="233" t="s">
        <v>160</v>
      </c>
      <c r="F26" s="22">
        <v>11040</v>
      </c>
      <c r="G26" s="22">
        <v>7996.64</v>
      </c>
      <c r="H26" s="22">
        <v>7939.36</v>
      </c>
      <c r="I26" s="22">
        <v>32610</v>
      </c>
      <c r="J26" s="22">
        <f>[2]Sheet1!AD27</f>
        <v>15936</v>
      </c>
    </row>
    <row r="27" spans="1:10" ht="12" customHeight="1" x14ac:dyDescent="0.3">
      <c r="A27" s="32"/>
      <c r="B27" s="31"/>
      <c r="C27" s="241" t="s">
        <v>142</v>
      </c>
      <c r="D27" s="242"/>
      <c r="E27" s="233" t="s">
        <v>157</v>
      </c>
      <c r="F27" s="22">
        <v>3600</v>
      </c>
      <c r="G27" s="22">
        <v>1800</v>
      </c>
      <c r="H27" s="22">
        <v>1800</v>
      </c>
      <c r="I27" s="22">
        <f>SUM(G27:H27)</f>
        <v>3600</v>
      </c>
      <c r="J27" s="22">
        <f>[2]Sheet1!AD28</f>
        <v>3600</v>
      </c>
    </row>
    <row r="28" spans="1:10" ht="12" customHeight="1" x14ac:dyDescent="0.3">
      <c r="A28" s="32"/>
      <c r="B28" s="243" t="s">
        <v>6</v>
      </c>
      <c r="C28" s="242"/>
      <c r="E28" s="233" t="s">
        <v>161</v>
      </c>
      <c r="F28" s="22"/>
      <c r="G28" s="22"/>
      <c r="H28" s="22"/>
      <c r="I28" s="22"/>
      <c r="J28" s="22"/>
    </row>
    <row r="29" spans="1:10" ht="12" customHeight="1" x14ac:dyDescent="0.3">
      <c r="A29" s="32"/>
      <c r="B29" s="33"/>
      <c r="C29" s="243" t="s">
        <v>6</v>
      </c>
      <c r="D29" s="242"/>
      <c r="E29" s="233" t="s">
        <v>157</v>
      </c>
      <c r="F29" s="22">
        <v>0</v>
      </c>
      <c r="G29" s="161">
        <v>0</v>
      </c>
      <c r="H29" s="161">
        <v>0</v>
      </c>
      <c r="I29" s="161">
        <v>0</v>
      </c>
      <c r="J29" s="161">
        <v>0</v>
      </c>
    </row>
    <row r="30" spans="1:10" ht="12" customHeight="1" x14ac:dyDescent="0.3">
      <c r="A30" s="32"/>
      <c r="B30" s="33"/>
      <c r="C30" s="637" t="s">
        <v>242</v>
      </c>
      <c r="D30" s="622"/>
      <c r="E30" s="233"/>
      <c r="F30" s="22">
        <v>15000</v>
      </c>
      <c r="G30" s="19">
        <v>0</v>
      </c>
      <c r="H30" s="22">
        <v>15000</v>
      </c>
      <c r="I30" s="22">
        <f>SUM(G30:H30)</f>
        <v>15000</v>
      </c>
      <c r="J30" s="22">
        <f>[2]Sheet1!$AD$31</f>
        <v>15000</v>
      </c>
    </row>
    <row r="31" spans="1:10" ht="12" customHeight="1" x14ac:dyDescent="0.3">
      <c r="A31" s="32"/>
      <c r="B31" s="33"/>
      <c r="C31" s="259" t="s">
        <v>303</v>
      </c>
      <c r="D31" s="260"/>
      <c r="E31" s="233"/>
      <c r="F31" s="22">
        <v>0</v>
      </c>
      <c r="G31" s="19">
        <v>0</v>
      </c>
      <c r="H31" s="19">
        <v>0</v>
      </c>
      <c r="I31" s="19">
        <v>0</v>
      </c>
      <c r="J31" s="19">
        <v>0</v>
      </c>
    </row>
    <row r="32" spans="1:10" ht="12" customHeight="1" x14ac:dyDescent="0.3">
      <c r="A32" s="32"/>
      <c r="B32" s="618" t="s">
        <v>87</v>
      </c>
      <c r="C32" s="618"/>
      <c r="D32" s="619"/>
      <c r="E32" s="84"/>
      <c r="F32" s="17">
        <f>SUM(F12,F13,F23,F29,F30)</f>
        <v>1671718</v>
      </c>
      <c r="G32" s="17">
        <f>SUM(G30,G27,G26,G25,G24,G22,G21,G20,G16,G15,G14,G12,G17)</f>
        <v>856772.04</v>
      </c>
      <c r="H32" s="17">
        <f>SUM(H30,H27,H26,H25,H24,H22,H21,H20,H16,H15,H14,H12)</f>
        <v>867253.96</v>
      </c>
      <c r="I32" s="17">
        <f>SUM(I30,I27,I26,I25,I24,I22,I21,I20,I16,I15,I14,I12,I17)</f>
        <v>1806320</v>
      </c>
      <c r="J32" s="17">
        <f>SUM(J30,J27,J26,J25,J24,J22,J21,J20,J17,J16,J15,J14,J12)</f>
        <v>1724026</v>
      </c>
    </row>
    <row r="33" spans="1:10" ht="12" customHeight="1" x14ac:dyDescent="0.3">
      <c r="A33" s="11" t="s">
        <v>7</v>
      </c>
      <c r="B33" s="13"/>
      <c r="C33" s="20"/>
      <c r="D33" s="44"/>
      <c r="E33" s="43"/>
      <c r="F33" s="14"/>
      <c r="G33" s="14"/>
      <c r="H33" s="14"/>
      <c r="I33" s="14"/>
      <c r="J33" s="14"/>
    </row>
    <row r="34" spans="1:10" ht="12" customHeight="1" x14ac:dyDescent="0.3">
      <c r="A34" s="11"/>
      <c r="B34" s="620" t="s">
        <v>8</v>
      </c>
      <c r="C34" s="621"/>
      <c r="D34" s="622"/>
      <c r="E34" s="52" t="s">
        <v>121</v>
      </c>
      <c r="F34" s="14"/>
      <c r="G34" s="14"/>
      <c r="H34" s="14"/>
      <c r="I34" s="14"/>
      <c r="J34" s="14"/>
    </row>
    <row r="35" spans="1:10" ht="12" customHeight="1" x14ac:dyDescent="0.3">
      <c r="A35" s="11"/>
      <c r="B35" s="139"/>
      <c r="C35" s="620" t="s">
        <v>8</v>
      </c>
      <c r="D35" s="622"/>
      <c r="E35" s="52" t="s">
        <v>114</v>
      </c>
      <c r="F35" s="14">
        <v>64322</v>
      </c>
      <c r="G35" s="161">
        <v>14895</v>
      </c>
      <c r="H35" s="161">
        <v>60105</v>
      </c>
      <c r="I35" s="14">
        <f>SUM(G35:H35)</f>
        <v>75000</v>
      </c>
      <c r="J35" s="14">
        <v>75000</v>
      </c>
    </row>
    <row r="36" spans="1:10" s="421" customFormat="1" ht="12" customHeight="1" x14ac:dyDescent="0.3">
      <c r="A36" s="418"/>
      <c r="B36" s="423"/>
      <c r="C36" s="423" t="s">
        <v>422</v>
      </c>
      <c r="D36" s="424"/>
      <c r="E36" s="422" t="s">
        <v>451</v>
      </c>
      <c r="F36" s="14">
        <v>20000</v>
      </c>
      <c r="G36" s="161">
        <v>3191</v>
      </c>
      <c r="H36" s="161">
        <v>16809</v>
      </c>
      <c r="I36" s="14">
        <f>SUM(G36:H36)</f>
        <v>20000</v>
      </c>
      <c r="J36" s="14">
        <v>0</v>
      </c>
    </row>
    <row r="37" spans="1:10" ht="12" customHeight="1" x14ac:dyDescent="0.3">
      <c r="A37" s="11"/>
      <c r="B37" s="620" t="s">
        <v>9</v>
      </c>
      <c r="C37" s="621"/>
      <c r="D37" s="622"/>
      <c r="E37" s="52" t="s">
        <v>122</v>
      </c>
      <c r="F37" s="14"/>
      <c r="G37" s="161"/>
      <c r="H37" s="161"/>
      <c r="I37" s="14"/>
      <c r="J37" s="14"/>
    </row>
    <row r="38" spans="1:10" ht="12" customHeight="1" x14ac:dyDescent="0.3">
      <c r="A38" s="11"/>
      <c r="B38" s="139"/>
      <c r="C38" s="620" t="s">
        <v>50</v>
      </c>
      <c r="D38" s="622"/>
      <c r="E38" s="52" t="s">
        <v>115</v>
      </c>
      <c r="F38" s="14">
        <v>39825</v>
      </c>
      <c r="G38" s="161">
        <v>0</v>
      </c>
      <c r="H38" s="161">
        <v>90604.3</v>
      </c>
      <c r="I38" s="14">
        <f>SUM(G38:H38)</f>
        <v>90604.3</v>
      </c>
      <c r="J38" s="14">
        <v>90604.3</v>
      </c>
    </row>
    <row r="39" spans="1:10" ht="12" customHeight="1" x14ac:dyDescent="0.3">
      <c r="A39" s="11"/>
      <c r="B39" s="620" t="s">
        <v>10</v>
      </c>
      <c r="C39" s="621"/>
      <c r="D39" s="622"/>
      <c r="E39" s="52" t="s">
        <v>123</v>
      </c>
      <c r="F39" s="14"/>
      <c r="G39" s="161"/>
      <c r="H39" s="161"/>
      <c r="I39" s="14"/>
      <c r="J39" s="14"/>
    </row>
    <row r="40" spans="1:10" ht="12" customHeight="1" x14ac:dyDescent="0.3">
      <c r="A40" s="11"/>
      <c r="B40" s="139"/>
      <c r="C40" s="620" t="s">
        <v>35</v>
      </c>
      <c r="D40" s="622"/>
      <c r="E40" s="52" t="s">
        <v>116</v>
      </c>
      <c r="F40" s="14">
        <v>27287.360000000001</v>
      </c>
      <c r="G40" s="161">
        <v>2520</v>
      </c>
      <c r="H40" s="161">
        <v>32480</v>
      </c>
      <c r="I40" s="14">
        <f>SUM(G40:H40)</f>
        <v>35000</v>
      </c>
      <c r="J40" s="14">
        <v>35000</v>
      </c>
    </row>
    <row r="41" spans="1:10" s="421" customFormat="1" ht="12" customHeight="1" x14ac:dyDescent="0.3">
      <c r="A41" s="418"/>
      <c r="B41" s="571"/>
      <c r="C41" s="620" t="s">
        <v>608</v>
      </c>
      <c r="D41" s="622"/>
      <c r="E41" s="220" t="s">
        <v>656</v>
      </c>
      <c r="F41" s="14">
        <v>0</v>
      </c>
      <c r="G41" s="14">
        <v>0</v>
      </c>
      <c r="H41" s="14">
        <v>0</v>
      </c>
      <c r="I41" s="14">
        <v>0</v>
      </c>
      <c r="J41" s="14">
        <v>40000</v>
      </c>
    </row>
    <row r="42" spans="1:10" s="421" customFormat="1" ht="12" customHeight="1" x14ac:dyDescent="0.3">
      <c r="A42" s="418"/>
      <c r="B42" s="571"/>
      <c r="C42" s="620" t="s">
        <v>609</v>
      </c>
      <c r="D42" s="622"/>
      <c r="E42" s="220" t="s">
        <v>657</v>
      </c>
      <c r="F42" s="14">
        <v>0</v>
      </c>
      <c r="G42" s="14">
        <v>0</v>
      </c>
      <c r="H42" s="14">
        <v>0</v>
      </c>
      <c r="I42" s="14">
        <v>0</v>
      </c>
      <c r="J42" s="14">
        <v>10000</v>
      </c>
    </row>
    <row r="43" spans="1:10" s="421" customFormat="1" ht="12" customHeight="1" x14ac:dyDescent="0.3">
      <c r="A43" s="418"/>
      <c r="B43" s="571"/>
      <c r="C43" s="620" t="s">
        <v>610</v>
      </c>
      <c r="D43" s="622"/>
      <c r="E43" s="220" t="s">
        <v>658</v>
      </c>
      <c r="F43" s="14">
        <v>0</v>
      </c>
      <c r="G43" s="14">
        <v>0</v>
      </c>
      <c r="H43" s="14">
        <v>0</v>
      </c>
      <c r="I43" s="14">
        <v>0</v>
      </c>
      <c r="J43" s="14">
        <v>5000</v>
      </c>
    </row>
    <row r="44" spans="1:10" ht="12" customHeight="1" x14ac:dyDescent="0.3">
      <c r="A44" s="11"/>
      <c r="B44" s="620" t="s">
        <v>73</v>
      </c>
      <c r="C44" s="621"/>
      <c r="D44" s="622"/>
      <c r="E44" s="52" t="s">
        <v>125</v>
      </c>
      <c r="F44" s="14"/>
      <c r="G44" s="161"/>
      <c r="H44" s="161"/>
      <c r="I44" s="14"/>
      <c r="J44" s="14"/>
    </row>
    <row r="45" spans="1:10" s="421" customFormat="1" ht="12" customHeight="1" x14ac:dyDescent="0.3">
      <c r="A45" s="418"/>
      <c r="B45" s="571"/>
      <c r="C45" s="620" t="s">
        <v>99</v>
      </c>
      <c r="D45" s="622"/>
      <c r="E45" s="422" t="s">
        <v>119</v>
      </c>
      <c r="F45" s="14">
        <v>28908.3</v>
      </c>
      <c r="G45" s="161">
        <v>12082.1</v>
      </c>
      <c r="H45" s="161">
        <v>17917.900000000001</v>
      </c>
      <c r="I45" s="14">
        <f>SUM(G45:H45)</f>
        <v>30000</v>
      </c>
      <c r="J45" s="14">
        <v>30000</v>
      </c>
    </row>
    <row r="46" spans="1:10" ht="12" customHeight="1" x14ac:dyDescent="0.3">
      <c r="A46" s="11"/>
      <c r="B46" s="139"/>
      <c r="C46" s="620" t="s">
        <v>320</v>
      </c>
      <c r="D46" s="622"/>
      <c r="E46" s="422" t="s">
        <v>120</v>
      </c>
      <c r="F46" s="14"/>
      <c r="G46" s="161"/>
      <c r="H46" s="161"/>
      <c r="I46" s="14"/>
      <c r="J46" s="14">
        <v>13500</v>
      </c>
    </row>
    <row r="47" spans="1:10" ht="14.1" customHeight="1" x14ac:dyDescent="0.3">
      <c r="A47" s="59"/>
      <c r="B47" s="181"/>
      <c r="C47" s="181"/>
      <c r="D47" s="182"/>
      <c r="E47" s="183"/>
      <c r="F47" s="47"/>
      <c r="G47" s="47"/>
      <c r="H47" s="47"/>
      <c r="I47" s="47"/>
      <c r="J47" s="47"/>
    </row>
    <row r="48" spans="1:10" ht="4.95" customHeight="1" x14ac:dyDescent="0.3">
      <c r="A48" s="13"/>
      <c r="B48" s="265"/>
      <c r="C48" s="265"/>
      <c r="D48" s="266"/>
      <c r="E48" s="159"/>
      <c r="F48" s="57"/>
      <c r="G48" s="57"/>
      <c r="H48" s="57"/>
      <c r="I48" s="57"/>
      <c r="J48" s="57"/>
    </row>
    <row r="49" spans="1:10" ht="12" customHeight="1" thickBot="1" x14ac:dyDescent="0.35">
      <c r="A49" s="39" t="s">
        <v>76</v>
      </c>
      <c r="B49" s="265"/>
      <c r="C49" s="265"/>
      <c r="D49" s="266"/>
      <c r="E49" s="159"/>
      <c r="F49" s="57"/>
      <c r="G49" s="57"/>
      <c r="H49" s="57"/>
      <c r="I49" s="57"/>
      <c r="J49" s="196" t="s">
        <v>529</v>
      </c>
    </row>
    <row r="50" spans="1:10" ht="12" customHeight="1" thickBot="1" x14ac:dyDescent="0.35">
      <c r="A50" s="25"/>
      <c r="B50" s="26"/>
      <c r="C50" s="26"/>
      <c r="D50" s="26"/>
      <c r="E50" s="27"/>
      <c r="F50" s="278"/>
      <c r="G50" s="642" t="s">
        <v>20</v>
      </c>
      <c r="H50" s="642"/>
      <c r="I50" s="642"/>
      <c r="J50" s="615" t="s">
        <v>25</v>
      </c>
    </row>
    <row r="51" spans="1:10" ht="12" customHeight="1" x14ac:dyDescent="0.3">
      <c r="A51" s="646" t="s">
        <v>1</v>
      </c>
      <c r="B51" s="647"/>
      <c r="C51" s="647"/>
      <c r="D51" s="643"/>
      <c r="E51" s="685" t="s">
        <v>17</v>
      </c>
      <c r="F51" s="279" t="s">
        <v>18</v>
      </c>
      <c r="G51" s="644" t="s">
        <v>19</v>
      </c>
      <c r="H51" s="644" t="s">
        <v>24</v>
      </c>
      <c r="I51" s="644" t="s">
        <v>23</v>
      </c>
      <c r="J51" s="616"/>
    </row>
    <row r="52" spans="1:10" ht="12" customHeight="1" thickBot="1" x14ac:dyDescent="0.35">
      <c r="A52" s="688"/>
      <c r="B52" s="689"/>
      <c r="C52" s="689"/>
      <c r="D52" s="690"/>
      <c r="E52" s="686"/>
      <c r="F52" s="291" t="s">
        <v>19</v>
      </c>
      <c r="G52" s="687"/>
      <c r="H52" s="687"/>
      <c r="I52" s="687"/>
      <c r="J52" s="291" t="s">
        <v>26</v>
      </c>
    </row>
    <row r="53" spans="1:10" ht="12" customHeight="1" x14ac:dyDescent="0.3">
      <c r="A53" s="11"/>
      <c r="B53" s="635" t="s">
        <v>58</v>
      </c>
      <c r="C53" s="637"/>
      <c r="D53" s="622"/>
      <c r="E53" s="600"/>
      <c r="F53" s="14"/>
      <c r="G53" s="14"/>
      <c r="H53" s="14"/>
      <c r="I53" s="14"/>
      <c r="J53" s="14"/>
    </row>
    <row r="54" spans="1:10" ht="12" customHeight="1" x14ac:dyDescent="0.3">
      <c r="A54" s="11"/>
      <c r="B54" s="140"/>
      <c r="C54" s="635" t="s">
        <v>101</v>
      </c>
      <c r="D54" s="622"/>
      <c r="E54" s="511" t="s">
        <v>165</v>
      </c>
      <c r="F54" s="366">
        <f>SUM(F55:F56)</f>
        <v>228950</v>
      </c>
      <c r="G54" s="366">
        <f t="shared" ref="G54:H54" si="2">SUM(G55:G56)</f>
        <v>91400</v>
      </c>
      <c r="H54" s="366">
        <f t="shared" si="2"/>
        <v>313407</v>
      </c>
      <c r="I54" s="366">
        <f>SUM(G54:H54)</f>
        <v>404807</v>
      </c>
      <c r="J54" s="366">
        <f>SUM(J55:J56)</f>
        <v>299400</v>
      </c>
    </row>
    <row r="55" spans="1:10" ht="12" customHeight="1" x14ac:dyDescent="0.3">
      <c r="A55" s="11"/>
      <c r="B55" s="140"/>
      <c r="D55" s="222" t="s">
        <v>272</v>
      </c>
      <c r="E55" s="511" t="s">
        <v>296</v>
      </c>
      <c r="F55" s="22">
        <v>36000</v>
      </c>
      <c r="G55" s="161">
        <v>18000</v>
      </c>
      <c r="H55" s="161">
        <v>24000</v>
      </c>
      <c r="I55" s="22">
        <f>SUM(G55:H55)</f>
        <v>42000</v>
      </c>
      <c r="J55" s="22">
        <v>54000</v>
      </c>
    </row>
    <row r="56" spans="1:10" ht="12" customHeight="1" x14ac:dyDescent="0.3">
      <c r="A56" s="11"/>
      <c r="B56" s="140"/>
      <c r="D56" s="222" t="s">
        <v>273</v>
      </c>
      <c r="E56" s="511" t="s">
        <v>297</v>
      </c>
      <c r="F56" s="22">
        <v>192950</v>
      </c>
      <c r="G56" s="161">
        <v>73400</v>
      </c>
      <c r="H56" s="161">
        <v>289407</v>
      </c>
      <c r="I56" s="22">
        <f>SUM(G56:H56)</f>
        <v>362807</v>
      </c>
      <c r="J56" s="22">
        <v>245400</v>
      </c>
    </row>
    <row r="57" spans="1:10" ht="12" customHeight="1" x14ac:dyDescent="0.3">
      <c r="A57" s="11"/>
      <c r="B57" s="620" t="s">
        <v>13</v>
      </c>
      <c r="C57" s="620"/>
      <c r="D57" s="636"/>
      <c r="E57" s="511" t="s">
        <v>166</v>
      </c>
      <c r="F57" s="22"/>
      <c r="G57" s="161"/>
      <c r="H57" s="161"/>
      <c r="I57" s="22"/>
      <c r="J57" s="22"/>
    </row>
    <row r="58" spans="1:10" ht="12" customHeight="1" x14ac:dyDescent="0.3">
      <c r="A58" s="11"/>
      <c r="B58" s="143"/>
      <c r="C58" s="652" t="s">
        <v>102</v>
      </c>
      <c r="D58" s="634"/>
      <c r="E58" s="511" t="s">
        <v>167</v>
      </c>
      <c r="F58" s="22">
        <v>1416</v>
      </c>
      <c r="G58" s="161">
        <v>1500</v>
      </c>
      <c r="H58" s="161">
        <v>3500</v>
      </c>
      <c r="I58" s="22">
        <f>SUM(G58:H58)</f>
        <v>5000</v>
      </c>
      <c r="J58" s="22">
        <v>0</v>
      </c>
    </row>
    <row r="59" spans="1:10" ht="12" customHeight="1" x14ac:dyDescent="0.3">
      <c r="A59" s="11"/>
      <c r="B59" s="620" t="s">
        <v>74</v>
      </c>
      <c r="C59" s="621"/>
      <c r="D59" s="622"/>
      <c r="E59" s="511" t="s">
        <v>169</v>
      </c>
      <c r="F59" s="22">
        <v>0</v>
      </c>
      <c r="G59" s="161">
        <v>0</v>
      </c>
      <c r="H59" s="161">
        <v>0</v>
      </c>
      <c r="I59" s="22">
        <f>SUM(G59:H59)</f>
        <v>0</v>
      </c>
      <c r="J59" s="22">
        <v>5000</v>
      </c>
    </row>
    <row r="60" spans="1:10" ht="12" customHeight="1" x14ac:dyDescent="0.3">
      <c r="A60" s="11"/>
      <c r="B60" s="143"/>
      <c r="C60" s="635" t="s">
        <v>195</v>
      </c>
      <c r="D60" s="622"/>
      <c r="E60" s="511" t="s">
        <v>194</v>
      </c>
      <c r="F60" s="22">
        <v>0</v>
      </c>
      <c r="G60" s="161">
        <v>0</v>
      </c>
      <c r="H60" s="161">
        <v>0</v>
      </c>
      <c r="I60" s="22">
        <f>SUM(G60:H60)</f>
        <v>0</v>
      </c>
      <c r="J60" s="22">
        <v>0</v>
      </c>
    </row>
    <row r="61" spans="1:10" ht="12" customHeight="1" x14ac:dyDescent="0.3">
      <c r="A61" s="11"/>
      <c r="B61" s="620" t="s">
        <v>75</v>
      </c>
      <c r="C61" s="621"/>
      <c r="D61" s="622"/>
      <c r="E61" s="511" t="s">
        <v>172</v>
      </c>
      <c r="F61" s="22">
        <v>0</v>
      </c>
      <c r="G61" s="161">
        <v>0</v>
      </c>
      <c r="H61" s="161">
        <v>0</v>
      </c>
      <c r="I61" s="22">
        <v>0</v>
      </c>
      <c r="J61" s="22">
        <v>0</v>
      </c>
    </row>
    <row r="62" spans="1:10" ht="12" customHeight="1" x14ac:dyDescent="0.3">
      <c r="A62" s="11"/>
      <c r="B62" s="143"/>
      <c r="C62" s="620" t="s">
        <v>75</v>
      </c>
      <c r="D62" s="622"/>
      <c r="E62" s="511" t="s">
        <v>179</v>
      </c>
      <c r="F62" s="161">
        <v>246575</v>
      </c>
      <c r="G62" s="51">
        <v>0</v>
      </c>
      <c r="H62" s="51">
        <v>0</v>
      </c>
      <c r="I62" s="51">
        <f t="shared" ref="I62" si="3">SUM(G62:H62)</f>
        <v>0</v>
      </c>
      <c r="J62" s="366">
        <f>SUM(J63:J87)</f>
        <v>710407</v>
      </c>
    </row>
    <row r="63" spans="1:10" ht="12" customHeight="1" x14ac:dyDescent="0.3">
      <c r="A63" s="11"/>
      <c r="B63" s="143"/>
      <c r="C63" s="589" t="s">
        <v>274</v>
      </c>
      <c r="E63" s="511" t="s">
        <v>179</v>
      </c>
      <c r="F63" s="22">
        <v>6329</v>
      </c>
      <c r="G63" s="161">
        <v>0</v>
      </c>
      <c r="H63" s="161">
        <v>40000</v>
      </c>
      <c r="I63" s="22">
        <f t="shared" ref="I63:I82" si="4">SUM(G63:H63)</f>
        <v>40000</v>
      </c>
      <c r="J63" s="22">
        <v>0</v>
      </c>
    </row>
    <row r="64" spans="1:10" s="421" customFormat="1" ht="12" customHeight="1" x14ac:dyDescent="0.3">
      <c r="A64" s="418"/>
      <c r="B64" s="561"/>
      <c r="C64" s="589"/>
      <c r="D64" s="590" t="s">
        <v>589</v>
      </c>
      <c r="E64" s="601" t="s">
        <v>632</v>
      </c>
      <c r="F64" s="22">
        <v>0</v>
      </c>
      <c r="G64" s="22">
        <v>0</v>
      </c>
      <c r="H64" s="22">
        <v>0</v>
      </c>
      <c r="I64" s="22">
        <v>0</v>
      </c>
      <c r="J64" s="161">
        <v>30000</v>
      </c>
    </row>
    <row r="65" spans="1:10" s="421" customFormat="1" ht="12" customHeight="1" x14ac:dyDescent="0.3">
      <c r="A65" s="418"/>
      <c r="B65" s="561"/>
      <c r="C65" s="589"/>
      <c r="D65" s="590" t="s">
        <v>590</v>
      </c>
      <c r="E65" s="601" t="s">
        <v>633</v>
      </c>
      <c r="F65" s="22">
        <v>0</v>
      </c>
      <c r="G65" s="22">
        <v>0</v>
      </c>
      <c r="H65" s="22">
        <v>0</v>
      </c>
      <c r="I65" s="22">
        <v>0</v>
      </c>
      <c r="J65" s="161">
        <v>10000</v>
      </c>
    </row>
    <row r="66" spans="1:10" ht="12" customHeight="1" x14ac:dyDescent="0.3">
      <c r="A66" s="11"/>
      <c r="B66" s="143"/>
      <c r="C66" s="589" t="s">
        <v>275</v>
      </c>
      <c r="E66" s="511" t="s">
        <v>179</v>
      </c>
      <c r="F66" s="22">
        <v>73206</v>
      </c>
      <c r="G66" s="161">
        <v>0</v>
      </c>
      <c r="H66" s="161">
        <v>75000</v>
      </c>
      <c r="I66" s="22">
        <f t="shared" si="4"/>
        <v>75000</v>
      </c>
      <c r="J66" s="161">
        <v>0</v>
      </c>
    </row>
    <row r="67" spans="1:10" s="421" customFormat="1" ht="12" customHeight="1" x14ac:dyDescent="0.3">
      <c r="A67" s="418"/>
      <c r="B67" s="561"/>
      <c r="C67" s="589"/>
      <c r="D67" s="590" t="s">
        <v>591</v>
      </c>
      <c r="E67" s="601" t="s">
        <v>634</v>
      </c>
      <c r="F67" s="22">
        <v>0</v>
      </c>
      <c r="G67" s="22">
        <v>0</v>
      </c>
      <c r="H67" s="22">
        <v>0</v>
      </c>
      <c r="I67" s="22">
        <v>0</v>
      </c>
      <c r="J67" s="161">
        <v>60000</v>
      </c>
    </row>
    <row r="68" spans="1:10" s="421" customFormat="1" ht="12" customHeight="1" x14ac:dyDescent="0.3">
      <c r="A68" s="418"/>
      <c r="B68" s="561"/>
      <c r="C68" s="589"/>
      <c r="D68" s="590" t="s">
        <v>592</v>
      </c>
      <c r="E68" s="601" t="s">
        <v>635</v>
      </c>
      <c r="F68" s="22">
        <v>0</v>
      </c>
      <c r="G68" s="22">
        <v>0</v>
      </c>
      <c r="H68" s="22">
        <v>0</v>
      </c>
      <c r="I68" s="22">
        <v>0</v>
      </c>
      <c r="J68" s="161">
        <v>20000</v>
      </c>
    </row>
    <row r="69" spans="1:10" s="421" customFormat="1" ht="12" customHeight="1" x14ac:dyDescent="0.3">
      <c r="A69" s="418"/>
      <c r="B69" s="561"/>
      <c r="C69" s="589"/>
      <c r="D69" s="590" t="s">
        <v>593</v>
      </c>
      <c r="E69" s="601" t="s">
        <v>636</v>
      </c>
      <c r="F69" s="22">
        <v>0</v>
      </c>
      <c r="G69" s="22">
        <v>0</v>
      </c>
      <c r="H69" s="22">
        <v>0</v>
      </c>
      <c r="I69" s="22">
        <v>0</v>
      </c>
      <c r="J69" s="161">
        <v>75000</v>
      </c>
    </row>
    <row r="70" spans="1:10" s="421" customFormat="1" ht="12" customHeight="1" x14ac:dyDescent="0.3">
      <c r="A70" s="418"/>
      <c r="B70" s="561"/>
      <c r="C70" s="589"/>
      <c r="D70" s="590" t="s">
        <v>590</v>
      </c>
      <c r="E70" s="601" t="s">
        <v>637</v>
      </c>
      <c r="F70" s="22">
        <v>0</v>
      </c>
      <c r="G70" s="22">
        <v>0</v>
      </c>
      <c r="H70" s="22">
        <v>0</v>
      </c>
      <c r="I70" s="22">
        <v>0</v>
      </c>
      <c r="J70" s="161">
        <v>10000</v>
      </c>
    </row>
    <row r="71" spans="1:10" ht="12" customHeight="1" x14ac:dyDescent="0.3">
      <c r="A71" s="11"/>
      <c r="B71" s="143"/>
      <c r="C71" s="589" t="s">
        <v>276</v>
      </c>
      <c r="E71" s="511" t="s">
        <v>179</v>
      </c>
      <c r="F71" s="22">
        <v>142126</v>
      </c>
      <c r="G71" s="161">
        <v>127050</v>
      </c>
      <c r="H71" s="161">
        <v>62950</v>
      </c>
      <c r="I71" s="22">
        <f t="shared" si="4"/>
        <v>190000</v>
      </c>
      <c r="J71" s="161">
        <v>0</v>
      </c>
    </row>
    <row r="72" spans="1:10" s="421" customFormat="1" ht="12" customHeight="1" x14ac:dyDescent="0.3">
      <c r="A72" s="418"/>
      <c r="B72" s="561"/>
      <c r="C72" s="589"/>
      <c r="D72" s="590" t="s">
        <v>594</v>
      </c>
      <c r="E72" s="601" t="s">
        <v>534</v>
      </c>
      <c r="F72" s="22">
        <v>0</v>
      </c>
      <c r="G72" s="22">
        <v>0</v>
      </c>
      <c r="H72" s="22">
        <v>0</v>
      </c>
      <c r="I72" s="22">
        <v>0</v>
      </c>
      <c r="J72" s="161">
        <v>100000</v>
      </c>
    </row>
    <row r="73" spans="1:10" s="421" customFormat="1" ht="12" customHeight="1" x14ac:dyDescent="0.3">
      <c r="A73" s="418"/>
      <c r="B73" s="561"/>
      <c r="C73" s="589"/>
      <c r="D73" s="590" t="s">
        <v>595</v>
      </c>
      <c r="E73" s="601" t="s">
        <v>638</v>
      </c>
      <c r="F73" s="22">
        <v>0</v>
      </c>
      <c r="G73" s="22">
        <v>0</v>
      </c>
      <c r="H73" s="22">
        <v>0</v>
      </c>
      <c r="I73" s="22">
        <v>0</v>
      </c>
      <c r="J73" s="161">
        <v>130000</v>
      </c>
    </row>
    <row r="74" spans="1:10" s="421" customFormat="1" ht="12" customHeight="1" x14ac:dyDescent="0.3">
      <c r="A74" s="418"/>
      <c r="B74" s="561"/>
      <c r="C74" s="589"/>
      <c r="D74" s="590" t="s">
        <v>596</v>
      </c>
      <c r="E74" s="601" t="s">
        <v>639</v>
      </c>
      <c r="F74" s="22">
        <v>0</v>
      </c>
      <c r="G74" s="22">
        <v>0</v>
      </c>
      <c r="H74" s="22">
        <v>0</v>
      </c>
      <c r="I74" s="22">
        <v>0</v>
      </c>
      <c r="J74" s="161">
        <v>20000</v>
      </c>
    </row>
    <row r="75" spans="1:10" s="421" customFormat="1" ht="12" customHeight="1" x14ac:dyDescent="0.3">
      <c r="A75" s="418"/>
      <c r="B75" s="561"/>
      <c r="C75" s="589"/>
      <c r="D75" s="590" t="s">
        <v>597</v>
      </c>
      <c r="E75" s="601" t="s">
        <v>640</v>
      </c>
      <c r="F75" s="22">
        <v>0</v>
      </c>
      <c r="G75" s="22">
        <v>0</v>
      </c>
      <c r="H75" s="22">
        <v>0</v>
      </c>
      <c r="I75" s="22">
        <v>0</v>
      </c>
      <c r="J75" s="161">
        <v>10000</v>
      </c>
    </row>
    <row r="76" spans="1:10" s="421" customFormat="1" ht="12" customHeight="1" x14ac:dyDescent="0.3">
      <c r="A76" s="418"/>
      <c r="B76" s="561"/>
      <c r="C76" s="589"/>
      <c r="D76" s="590" t="s">
        <v>590</v>
      </c>
      <c r="E76" s="601" t="s">
        <v>641</v>
      </c>
      <c r="F76" s="22">
        <v>0</v>
      </c>
      <c r="G76" s="22">
        <v>0</v>
      </c>
      <c r="H76" s="22">
        <v>0</v>
      </c>
      <c r="I76" s="22">
        <v>0</v>
      </c>
      <c r="J76" s="161">
        <v>15000</v>
      </c>
    </row>
    <row r="77" spans="1:10" s="421" customFormat="1" ht="12" customHeight="1" x14ac:dyDescent="0.3">
      <c r="A77" s="418"/>
      <c r="B77" s="561"/>
      <c r="C77" s="589"/>
      <c r="D77" s="612" t="s">
        <v>598</v>
      </c>
      <c r="E77" s="601" t="s">
        <v>642</v>
      </c>
      <c r="F77" s="22">
        <v>0</v>
      </c>
      <c r="G77" s="22">
        <v>0</v>
      </c>
      <c r="H77" s="22">
        <v>0</v>
      </c>
      <c r="I77" s="22">
        <v>0</v>
      </c>
      <c r="J77" s="161">
        <v>20000</v>
      </c>
    </row>
    <row r="78" spans="1:10" s="421" customFormat="1" ht="12" customHeight="1" x14ac:dyDescent="0.3">
      <c r="A78" s="418"/>
      <c r="B78" s="561"/>
      <c r="C78" s="589"/>
      <c r="D78" s="590" t="s">
        <v>599</v>
      </c>
      <c r="E78" s="601" t="s">
        <v>643</v>
      </c>
      <c r="F78" s="22">
        <v>0</v>
      </c>
      <c r="G78" s="22">
        <v>0</v>
      </c>
      <c r="H78" s="22">
        <v>0</v>
      </c>
      <c r="I78" s="22">
        <v>0</v>
      </c>
      <c r="J78" s="161">
        <v>35000</v>
      </c>
    </row>
    <row r="79" spans="1:10" ht="12" customHeight="1" x14ac:dyDescent="0.3">
      <c r="A79" s="11"/>
      <c r="B79" s="143"/>
      <c r="C79" s="589" t="s">
        <v>329</v>
      </c>
      <c r="E79" s="511" t="s">
        <v>444</v>
      </c>
      <c r="F79" s="22">
        <v>193000</v>
      </c>
      <c r="G79" s="161">
        <v>115448</v>
      </c>
      <c r="H79" s="161">
        <v>84552</v>
      </c>
      <c r="I79" s="22">
        <f t="shared" si="4"/>
        <v>200000</v>
      </c>
      <c r="J79" s="161">
        <v>0</v>
      </c>
    </row>
    <row r="80" spans="1:10" ht="12" customHeight="1" x14ac:dyDescent="0.3">
      <c r="A80" s="11"/>
      <c r="B80" s="300"/>
      <c r="C80" s="589" t="s">
        <v>330</v>
      </c>
      <c r="E80" s="511" t="s">
        <v>445</v>
      </c>
      <c r="F80" s="22">
        <v>5680</v>
      </c>
      <c r="G80" s="161">
        <v>6755</v>
      </c>
      <c r="H80" s="161">
        <v>18245</v>
      </c>
      <c r="I80" s="22">
        <f t="shared" si="4"/>
        <v>25000</v>
      </c>
      <c r="J80" s="161">
        <v>0</v>
      </c>
    </row>
    <row r="81" spans="1:10" ht="12" customHeight="1" x14ac:dyDescent="0.3">
      <c r="A81" s="11"/>
      <c r="B81" s="143"/>
      <c r="C81" s="589" t="s">
        <v>277</v>
      </c>
      <c r="E81" s="511" t="s">
        <v>446</v>
      </c>
      <c r="F81" s="22">
        <v>120000</v>
      </c>
      <c r="G81" s="161">
        <v>120000</v>
      </c>
      <c r="H81" s="161">
        <v>0</v>
      </c>
      <c r="I81" s="22">
        <f t="shared" si="4"/>
        <v>120000</v>
      </c>
      <c r="J81" s="161">
        <v>0</v>
      </c>
    </row>
    <row r="82" spans="1:10" ht="12" customHeight="1" x14ac:dyDescent="0.3">
      <c r="A82" s="11"/>
      <c r="B82" s="143"/>
      <c r="C82" s="589" t="s">
        <v>331</v>
      </c>
      <c r="E82" s="511" t="s">
        <v>448</v>
      </c>
      <c r="F82" s="22">
        <v>143269</v>
      </c>
      <c r="G82" s="161">
        <v>1298</v>
      </c>
      <c r="H82" s="161">
        <v>108702</v>
      </c>
      <c r="I82" s="22">
        <f t="shared" si="4"/>
        <v>110000</v>
      </c>
      <c r="J82" s="161">
        <v>0</v>
      </c>
    </row>
    <row r="83" spans="1:10" s="421" customFormat="1" ht="12" customHeight="1" x14ac:dyDescent="0.3">
      <c r="A83" s="418"/>
      <c r="B83" s="571"/>
      <c r="C83" s="589"/>
      <c r="D83" s="590" t="s">
        <v>600</v>
      </c>
      <c r="E83" s="601" t="s">
        <v>644</v>
      </c>
      <c r="F83" s="22">
        <v>0</v>
      </c>
      <c r="G83" s="22">
        <v>0</v>
      </c>
      <c r="H83" s="22">
        <v>0</v>
      </c>
      <c r="I83" s="22">
        <v>0</v>
      </c>
      <c r="J83" s="161">
        <v>70000</v>
      </c>
    </row>
    <row r="84" spans="1:10" s="421" customFormat="1" ht="12" customHeight="1" x14ac:dyDescent="0.3">
      <c r="A84" s="418"/>
      <c r="B84" s="571"/>
      <c r="C84" s="589"/>
      <c r="D84" s="590" t="s">
        <v>590</v>
      </c>
      <c r="E84" s="601" t="s">
        <v>645</v>
      </c>
      <c r="F84" s="22">
        <v>0</v>
      </c>
      <c r="G84" s="22">
        <v>0</v>
      </c>
      <c r="H84" s="22">
        <v>0</v>
      </c>
      <c r="I84" s="22">
        <v>0</v>
      </c>
      <c r="J84" s="161">
        <v>15000</v>
      </c>
    </row>
    <row r="85" spans="1:10" s="421" customFormat="1" ht="12" customHeight="1" x14ac:dyDescent="0.3">
      <c r="A85" s="418"/>
      <c r="B85" s="571"/>
      <c r="C85" s="589"/>
      <c r="D85" s="590" t="s">
        <v>601</v>
      </c>
      <c r="E85" s="601" t="s">
        <v>646</v>
      </c>
      <c r="F85" s="22">
        <v>0</v>
      </c>
      <c r="G85" s="22">
        <v>0</v>
      </c>
      <c r="H85" s="22">
        <v>0</v>
      </c>
      <c r="I85" s="22">
        <v>0</v>
      </c>
      <c r="J85" s="161">
        <v>30407</v>
      </c>
    </row>
    <row r="86" spans="1:10" s="421" customFormat="1" ht="12" customHeight="1" x14ac:dyDescent="0.3">
      <c r="A86" s="418"/>
      <c r="B86" s="571"/>
      <c r="C86" s="589"/>
      <c r="D86" s="590" t="s">
        <v>602</v>
      </c>
      <c r="E86" s="601" t="s">
        <v>647</v>
      </c>
      <c r="F86" s="22">
        <v>0</v>
      </c>
      <c r="G86" s="22">
        <v>0</v>
      </c>
      <c r="H86" s="22">
        <v>0</v>
      </c>
      <c r="I86" s="22">
        <v>0</v>
      </c>
      <c r="J86" s="161">
        <v>30000</v>
      </c>
    </row>
    <row r="87" spans="1:10" s="421" customFormat="1" ht="12" customHeight="1" x14ac:dyDescent="0.3">
      <c r="A87" s="418"/>
      <c r="B87" s="571"/>
      <c r="C87" s="589"/>
      <c r="D87" s="590" t="s">
        <v>603</v>
      </c>
      <c r="E87" s="601" t="s">
        <v>648</v>
      </c>
      <c r="F87" s="22">
        <v>0</v>
      </c>
      <c r="G87" s="22">
        <v>0</v>
      </c>
      <c r="H87" s="22">
        <v>0</v>
      </c>
      <c r="I87" s="22">
        <v>0</v>
      </c>
      <c r="J87" s="161">
        <v>30000</v>
      </c>
    </row>
    <row r="88" spans="1:10" s="421" customFormat="1" ht="12" customHeight="1" x14ac:dyDescent="0.3">
      <c r="A88" s="418"/>
      <c r="B88" s="423"/>
      <c r="C88" s="589" t="s">
        <v>423</v>
      </c>
      <c r="E88" s="511" t="s">
        <v>179</v>
      </c>
      <c r="F88" s="22">
        <v>20000</v>
      </c>
      <c r="G88" s="161">
        <v>2004</v>
      </c>
      <c r="H88" s="161">
        <v>27996</v>
      </c>
      <c r="I88" s="22">
        <f>SUM(G88:H88)</f>
        <v>30000</v>
      </c>
      <c r="J88" s="161">
        <v>0</v>
      </c>
    </row>
    <row r="89" spans="1:10" s="421" customFormat="1" ht="12" customHeight="1" x14ac:dyDescent="0.3">
      <c r="A89" s="418"/>
      <c r="B89" s="571"/>
      <c r="C89" s="589"/>
      <c r="D89" s="590" t="s">
        <v>604</v>
      </c>
      <c r="E89" s="601" t="s">
        <v>649</v>
      </c>
      <c r="F89" s="22">
        <v>0</v>
      </c>
      <c r="G89" s="22">
        <v>0</v>
      </c>
      <c r="H89" s="22">
        <v>0</v>
      </c>
      <c r="I89" s="22">
        <v>0</v>
      </c>
      <c r="J89" s="161">
        <v>25000</v>
      </c>
    </row>
    <row r="90" spans="1:10" s="421" customFormat="1" ht="12" customHeight="1" x14ac:dyDescent="0.3">
      <c r="A90" s="418"/>
      <c r="B90" s="571"/>
      <c r="C90" s="589"/>
      <c r="D90" s="590" t="s">
        <v>590</v>
      </c>
      <c r="E90" s="601" t="s">
        <v>650</v>
      </c>
      <c r="F90" s="22">
        <v>0</v>
      </c>
      <c r="G90" s="22">
        <v>0</v>
      </c>
      <c r="H90" s="22">
        <v>0</v>
      </c>
      <c r="I90" s="22">
        <v>0</v>
      </c>
      <c r="J90" s="161">
        <v>8000</v>
      </c>
    </row>
    <row r="91" spans="1:10" s="421" customFormat="1" ht="12" customHeight="1" x14ac:dyDescent="0.3">
      <c r="A91" s="418"/>
      <c r="B91" s="571"/>
      <c r="C91" s="589"/>
      <c r="D91" s="590" t="s">
        <v>593</v>
      </c>
      <c r="E91" s="601" t="s">
        <v>651</v>
      </c>
      <c r="F91" s="22">
        <v>0</v>
      </c>
      <c r="G91" s="22">
        <v>0</v>
      </c>
      <c r="H91" s="22">
        <v>0</v>
      </c>
      <c r="I91" s="22">
        <v>0</v>
      </c>
      <c r="J91" s="161">
        <v>25000</v>
      </c>
    </row>
    <row r="92" spans="1:10" s="421" customFormat="1" ht="12" customHeight="1" x14ac:dyDescent="0.3">
      <c r="A92" s="418"/>
      <c r="B92" s="571"/>
      <c r="C92" s="595" t="s">
        <v>605</v>
      </c>
      <c r="D92" s="590"/>
      <c r="E92" s="601" t="s">
        <v>652</v>
      </c>
      <c r="F92" s="22">
        <v>0</v>
      </c>
      <c r="G92" s="22">
        <v>0</v>
      </c>
      <c r="H92" s="22">
        <v>0</v>
      </c>
      <c r="I92" s="22">
        <v>0</v>
      </c>
      <c r="J92" s="161">
        <v>120000</v>
      </c>
    </row>
    <row r="93" spans="1:10" s="421" customFormat="1" ht="12" customHeight="1" x14ac:dyDescent="0.3">
      <c r="A93" s="418"/>
      <c r="B93" s="571"/>
      <c r="C93" s="611" t="s">
        <v>606</v>
      </c>
      <c r="D93" s="590"/>
      <c r="E93" s="601" t="s">
        <v>653</v>
      </c>
      <c r="F93" s="22">
        <v>0</v>
      </c>
      <c r="G93" s="22">
        <v>0</v>
      </c>
      <c r="H93" s="22">
        <v>0</v>
      </c>
      <c r="I93" s="22">
        <v>0</v>
      </c>
      <c r="J93" s="161">
        <v>30000</v>
      </c>
    </row>
    <row r="94" spans="1:10" s="421" customFormat="1" ht="12" customHeight="1" x14ac:dyDescent="0.3">
      <c r="A94" s="418"/>
      <c r="B94" s="571"/>
      <c r="C94" s="595" t="s">
        <v>607</v>
      </c>
      <c r="D94" s="590"/>
      <c r="E94" s="601" t="s">
        <v>654</v>
      </c>
      <c r="F94" s="22">
        <v>0</v>
      </c>
      <c r="G94" s="22">
        <v>0</v>
      </c>
      <c r="H94" s="22">
        <v>0</v>
      </c>
      <c r="I94" s="22">
        <v>0</v>
      </c>
      <c r="J94" s="161">
        <v>20000</v>
      </c>
    </row>
    <row r="95" spans="1:10" ht="12" customHeight="1" x14ac:dyDescent="0.3">
      <c r="A95" s="217"/>
      <c r="B95" s="631" t="s">
        <v>88</v>
      </c>
      <c r="C95" s="631"/>
      <c r="D95" s="632"/>
      <c r="E95" s="610"/>
      <c r="F95" s="226">
        <f>SUM(F35,F36,F38,F40,F46,F55,F56,F58,F62,F63,F66,F71,F79,F80,F81,F88,F82)</f>
        <v>1331985.3599999999</v>
      </c>
      <c r="G95" s="226">
        <f>SUM(G88,G82,G81,G80,G79,G71,G58,G56,G55,G46,G40,G36,G35)</f>
        <v>486061</v>
      </c>
      <c r="H95" s="226">
        <f>SUM(H88,H82,H80,H79,H71,H66,H63,H60,H58,H56,H55,H46,H40,H38,H36,H35)</f>
        <v>934350.3</v>
      </c>
      <c r="I95" s="226">
        <f>SUM(I88:I88,I82,I81,I80,I79,I71,I66,I63,I60,I59,I58,I56,I55,I46,I40,I38,I35,I36)</f>
        <v>1420411.3</v>
      </c>
      <c r="J95" s="226">
        <f>SUM(J94,J93,J92,J91,J90,J89,J87,J86,J85,J84,J83,J78,J77,J76,J75,J74,J73,J72,J70,J69,J68,J67,J65,J64,J59,J56,J55,J46,J45,J43,J42,J41,J40,J38,J35)</f>
        <v>1541911.3</v>
      </c>
    </row>
    <row r="96" spans="1:10" s="421" customFormat="1" ht="12" customHeight="1" x14ac:dyDescent="0.3">
      <c r="A96" s="36"/>
      <c r="B96" s="604"/>
      <c r="C96" s="604"/>
      <c r="D96" s="604"/>
      <c r="E96" s="609"/>
      <c r="F96" s="58"/>
      <c r="G96" s="58"/>
      <c r="H96" s="58"/>
      <c r="I96" s="58"/>
      <c r="J96" s="58"/>
    </row>
    <row r="97" spans="1:10" s="421" customFormat="1" ht="12" customHeight="1" x14ac:dyDescent="0.3">
      <c r="A97" s="36"/>
      <c r="B97" s="604"/>
      <c r="C97" s="604"/>
      <c r="D97" s="604"/>
      <c r="E97" s="609"/>
      <c r="F97" s="58"/>
      <c r="G97" s="58"/>
      <c r="H97" s="58"/>
      <c r="I97" s="58"/>
      <c r="J97" s="58"/>
    </row>
    <row r="98" spans="1:10" s="421" customFormat="1" ht="14.1" customHeight="1" thickBot="1" x14ac:dyDescent="0.35">
      <c r="A98" s="421" t="s">
        <v>76</v>
      </c>
      <c r="B98" s="605"/>
      <c r="C98" s="605"/>
      <c r="D98" s="606"/>
      <c r="E98" s="159"/>
      <c r="F98" s="57"/>
      <c r="G98" s="57"/>
      <c r="H98" s="57"/>
      <c r="I98" s="57"/>
      <c r="J98" s="196" t="s">
        <v>528</v>
      </c>
    </row>
    <row r="99" spans="1:10" s="421" customFormat="1" ht="12.9" customHeight="1" thickBot="1" x14ac:dyDescent="0.35">
      <c r="A99" s="25"/>
      <c r="B99" s="608"/>
      <c r="C99" s="608"/>
      <c r="D99" s="608"/>
      <c r="E99" s="27"/>
      <c r="F99" s="602"/>
      <c r="G99" s="642" t="s">
        <v>20</v>
      </c>
      <c r="H99" s="642"/>
      <c r="I99" s="642"/>
      <c r="J99" s="615" t="s">
        <v>25</v>
      </c>
    </row>
    <row r="100" spans="1:10" s="421" customFormat="1" ht="12.9" customHeight="1" x14ac:dyDescent="0.3">
      <c r="A100" s="646" t="s">
        <v>1</v>
      </c>
      <c r="B100" s="647"/>
      <c r="C100" s="647"/>
      <c r="D100" s="643"/>
      <c r="E100" s="685" t="s">
        <v>17</v>
      </c>
      <c r="F100" s="603" t="s">
        <v>18</v>
      </c>
      <c r="G100" s="644" t="s">
        <v>19</v>
      </c>
      <c r="H100" s="644" t="s">
        <v>24</v>
      </c>
      <c r="I100" s="644" t="s">
        <v>23</v>
      </c>
      <c r="J100" s="616"/>
    </row>
    <row r="101" spans="1:10" s="421" customFormat="1" ht="12.9" customHeight="1" thickBot="1" x14ac:dyDescent="0.35">
      <c r="A101" s="688"/>
      <c r="B101" s="689"/>
      <c r="C101" s="689"/>
      <c r="D101" s="690"/>
      <c r="E101" s="686"/>
      <c r="F101" s="291" t="s">
        <v>19</v>
      </c>
      <c r="G101" s="687"/>
      <c r="H101" s="687"/>
      <c r="I101" s="687"/>
      <c r="J101" s="291" t="s">
        <v>26</v>
      </c>
    </row>
    <row r="102" spans="1:10" ht="12" customHeight="1" x14ac:dyDescent="0.3">
      <c r="A102" s="651" t="s">
        <v>15</v>
      </c>
      <c r="B102" s="618"/>
      <c r="C102" s="618"/>
      <c r="D102" s="619"/>
      <c r="E102" s="596"/>
      <c r="F102" s="17"/>
      <c r="G102" s="17"/>
      <c r="H102" s="17"/>
      <c r="I102" s="17"/>
      <c r="J102" s="17"/>
    </row>
    <row r="103" spans="1:10" ht="12" customHeight="1" x14ac:dyDescent="0.3">
      <c r="A103" s="38"/>
      <c r="B103" s="621" t="s">
        <v>86</v>
      </c>
      <c r="C103" s="621"/>
      <c r="D103" s="622"/>
      <c r="E103" s="422" t="s">
        <v>180</v>
      </c>
      <c r="F103" s="53"/>
      <c r="G103" s="53"/>
      <c r="H103" s="53"/>
      <c r="I103" s="53"/>
      <c r="J103" s="53"/>
    </row>
    <row r="104" spans="1:10" ht="12" customHeight="1" x14ac:dyDescent="0.3">
      <c r="A104" s="38"/>
      <c r="B104" s="162"/>
      <c r="C104" s="620" t="s">
        <v>222</v>
      </c>
      <c r="D104" s="622"/>
      <c r="E104" s="52" t="s">
        <v>188</v>
      </c>
      <c r="F104" s="53"/>
      <c r="G104" s="53"/>
      <c r="H104" s="53"/>
      <c r="I104" s="53"/>
      <c r="J104" s="53"/>
    </row>
    <row r="105" spans="1:10" ht="12" customHeight="1" x14ac:dyDescent="0.3">
      <c r="A105" s="38"/>
      <c r="B105" s="162"/>
      <c r="C105" s="164"/>
      <c r="D105" s="165" t="s">
        <v>439</v>
      </c>
      <c r="E105" s="52" t="s">
        <v>355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</row>
    <row r="106" spans="1:10" s="421" customFormat="1" ht="12" customHeight="1" x14ac:dyDescent="0.3">
      <c r="A106" s="38"/>
      <c r="B106" s="433"/>
      <c r="C106" s="432"/>
      <c r="D106" s="434" t="s">
        <v>440</v>
      </c>
      <c r="E106" s="422" t="s">
        <v>289</v>
      </c>
      <c r="F106" s="53">
        <v>7000</v>
      </c>
      <c r="G106" s="53">
        <v>0</v>
      </c>
      <c r="H106" s="53">
        <v>0</v>
      </c>
      <c r="I106" s="53">
        <v>0</v>
      </c>
      <c r="J106" s="53">
        <v>0</v>
      </c>
    </row>
    <row r="107" spans="1:10" s="421" customFormat="1" ht="12" customHeight="1" x14ac:dyDescent="0.3">
      <c r="A107" s="492"/>
      <c r="B107" s="20"/>
      <c r="C107" s="20"/>
      <c r="D107" s="416" t="s">
        <v>612</v>
      </c>
      <c r="E107" s="422" t="s">
        <v>351</v>
      </c>
      <c r="F107" s="14">
        <v>0</v>
      </c>
      <c r="G107" s="14">
        <v>0</v>
      </c>
      <c r="H107" s="14">
        <v>0</v>
      </c>
      <c r="I107" s="14">
        <v>0</v>
      </c>
      <c r="J107" s="476">
        <v>40000</v>
      </c>
    </row>
    <row r="108" spans="1:10" ht="12" customHeight="1" x14ac:dyDescent="0.3">
      <c r="A108" s="38"/>
      <c r="B108" s="142"/>
      <c r="C108" s="633" t="s">
        <v>110</v>
      </c>
      <c r="D108" s="634"/>
      <c r="E108" s="52" t="s">
        <v>181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</row>
    <row r="109" spans="1:10" s="421" customFormat="1" ht="12" customHeight="1" x14ac:dyDescent="0.3">
      <c r="A109" s="38"/>
      <c r="B109" s="433"/>
      <c r="C109" s="435"/>
      <c r="D109" s="435" t="s">
        <v>40</v>
      </c>
      <c r="E109" s="422" t="s">
        <v>181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</row>
    <row r="110" spans="1:10" ht="12" customHeight="1" x14ac:dyDescent="0.3">
      <c r="A110" s="38"/>
      <c r="B110" s="142"/>
      <c r="C110" s="143"/>
      <c r="D110" s="74" t="s">
        <v>505</v>
      </c>
      <c r="E110" s="52" t="s">
        <v>267</v>
      </c>
      <c r="F110" s="53">
        <v>0</v>
      </c>
      <c r="G110" s="53">
        <v>0</v>
      </c>
      <c r="H110" s="53">
        <v>75000</v>
      </c>
      <c r="I110" s="53">
        <f>SUM(G110:H110)</f>
        <v>75000</v>
      </c>
      <c r="J110" s="53">
        <v>0</v>
      </c>
    </row>
    <row r="111" spans="1:10" s="421" customFormat="1" ht="12" customHeight="1" x14ac:dyDescent="0.3">
      <c r="A111" s="38"/>
      <c r="B111" s="475"/>
      <c r="C111" s="474"/>
      <c r="D111" s="74" t="s">
        <v>457</v>
      </c>
      <c r="E111" s="422" t="s">
        <v>506</v>
      </c>
      <c r="F111" s="53">
        <v>0</v>
      </c>
      <c r="G111" s="53">
        <v>0</v>
      </c>
      <c r="H111" s="53">
        <v>35000</v>
      </c>
      <c r="I111" s="53">
        <f>SUM(G111:H111)</f>
        <v>35000</v>
      </c>
      <c r="J111" s="53">
        <v>0</v>
      </c>
    </row>
    <row r="112" spans="1:10" s="421" customFormat="1" ht="12" customHeight="1" x14ac:dyDescent="0.3">
      <c r="A112" s="492"/>
      <c r="B112" s="20"/>
      <c r="C112" s="20"/>
      <c r="D112" s="416" t="s">
        <v>613</v>
      </c>
      <c r="E112" s="422" t="s">
        <v>266</v>
      </c>
      <c r="F112" s="14">
        <v>0</v>
      </c>
      <c r="G112" s="14">
        <v>0</v>
      </c>
      <c r="H112" s="14">
        <v>0</v>
      </c>
      <c r="I112" s="14">
        <v>0</v>
      </c>
      <c r="J112" s="476">
        <v>40000</v>
      </c>
    </row>
    <row r="113" spans="1:10" ht="12" customHeight="1" x14ac:dyDescent="0.3">
      <c r="A113" s="38"/>
      <c r="B113" s="486"/>
      <c r="C113" s="620" t="s">
        <v>111</v>
      </c>
      <c r="D113" s="636"/>
      <c r="E113" s="52" t="s">
        <v>183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</row>
    <row r="114" spans="1:10" ht="12" customHeight="1" x14ac:dyDescent="0.3">
      <c r="A114" s="38"/>
      <c r="B114" s="486"/>
      <c r="C114" s="21"/>
      <c r="D114" s="416" t="s">
        <v>349</v>
      </c>
      <c r="E114" s="422" t="s">
        <v>354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</row>
    <row r="115" spans="1:10" s="421" customFormat="1" ht="12" customHeight="1" x14ac:dyDescent="0.3">
      <c r="A115" s="38"/>
      <c r="B115" s="486"/>
      <c r="C115" s="21"/>
      <c r="D115" s="416" t="s">
        <v>495</v>
      </c>
      <c r="E115" s="422" t="s">
        <v>353</v>
      </c>
      <c r="F115" s="53">
        <v>0</v>
      </c>
      <c r="G115" s="53">
        <v>0</v>
      </c>
      <c r="H115" s="53">
        <v>20000</v>
      </c>
      <c r="I115" s="53">
        <f>SUM(G115:H115)</f>
        <v>20000</v>
      </c>
      <c r="J115" s="53">
        <v>20000</v>
      </c>
    </row>
    <row r="116" spans="1:10" ht="12" customHeight="1" x14ac:dyDescent="0.3">
      <c r="A116" s="492"/>
      <c r="B116" s="20"/>
      <c r="C116" s="20"/>
      <c r="D116" s="416" t="s">
        <v>496</v>
      </c>
      <c r="E116" s="422" t="s">
        <v>351</v>
      </c>
      <c r="F116" s="14">
        <v>0</v>
      </c>
      <c r="G116" s="14">
        <v>0</v>
      </c>
      <c r="H116" s="14">
        <v>5000</v>
      </c>
      <c r="I116" s="14">
        <f>SUM(G116:H116)</f>
        <v>5000</v>
      </c>
      <c r="J116" s="476">
        <v>0</v>
      </c>
    </row>
    <row r="117" spans="1:10" s="421" customFormat="1" ht="12" customHeight="1" x14ac:dyDescent="0.3">
      <c r="A117" s="492"/>
      <c r="B117" s="20"/>
      <c r="C117" s="20"/>
      <c r="D117" s="416" t="s">
        <v>611</v>
      </c>
      <c r="E117" s="422" t="s">
        <v>351</v>
      </c>
      <c r="F117" s="14">
        <v>0</v>
      </c>
      <c r="G117" s="14">
        <v>0</v>
      </c>
      <c r="H117" s="14">
        <v>0</v>
      </c>
      <c r="I117" s="14">
        <v>0</v>
      </c>
      <c r="J117" s="476">
        <v>30000</v>
      </c>
    </row>
    <row r="118" spans="1:10" s="421" customFormat="1" ht="12" customHeight="1" x14ac:dyDescent="0.3">
      <c r="A118" s="492"/>
      <c r="B118" s="20"/>
      <c r="C118" s="20"/>
      <c r="D118" s="416" t="s">
        <v>614</v>
      </c>
      <c r="E118" s="422" t="s">
        <v>351</v>
      </c>
      <c r="F118" s="14">
        <v>0</v>
      </c>
      <c r="G118" s="14">
        <v>0</v>
      </c>
      <c r="H118" s="14">
        <v>0</v>
      </c>
      <c r="I118" s="14">
        <v>0</v>
      </c>
      <c r="J118" s="476">
        <v>10000</v>
      </c>
    </row>
    <row r="119" spans="1:10" ht="12" customHeight="1" x14ac:dyDescent="0.3">
      <c r="A119" s="38"/>
      <c r="B119" s="618" t="s">
        <v>89</v>
      </c>
      <c r="C119" s="618"/>
      <c r="D119" s="619"/>
      <c r="E119" s="84"/>
      <c r="F119" s="37">
        <f>SUM(F104:F118)</f>
        <v>7000</v>
      </c>
      <c r="G119" s="37">
        <f>SUM(G108,G113)</f>
        <v>0</v>
      </c>
      <c r="H119" s="37">
        <f>SUM(H105:H118)</f>
        <v>135000</v>
      </c>
      <c r="I119" s="37">
        <f>SUM(G119:H119)</f>
        <v>135000</v>
      </c>
      <c r="J119" s="37">
        <f>SUM(J105:J118)</f>
        <v>140000</v>
      </c>
    </row>
    <row r="120" spans="1:10" ht="12" customHeight="1" thickBot="1" x14ac:dyDescent="0.35">
      <c r="A120" s="630" t="s">
        <v>16</v>
      </c>
      <c r="B120" s="631"/>
      <c r="C120" s="631"/>
      <c r="D120" s="632"/>
      <c r="E120" s="30"/>
      <c r="F120" s="152">
        <f>SUM(F119,F95,F32)</f>
        <v>3010703.3599999999</v>
      </c>
      <c r="G120" s="152">
        <f>SUM(G119,G95,G32)</f>
        <v>1342833.04</v>
      </c>
      <c r="H120" s="152">
        <f>SUM(H119,H95,H32)</f>
        <v>1936604.26</v>
      </c>
      <c r="I120" s="152">
        <f>SUM(I119,I95,I32)</f>
        <v>3361731.3</v>
      </c>
      <c r="J120" s="152">
        <f>SUM(J119,J95,J32)</f>
        <v>3405937.3</v>
      </c>
    </row>
    <row r="121" spans="1:10" ht="12" customHeight="1" thickTop="1" x14ac:dyDescent="0.3">
      <c r="A121" s="76"/>
      <c r="B121" s="76"/>
      <c r="C121" s="76"/>
      <c r="D121" s="76"/>
      <c r="E121" s="83"/>
      <c r="F121" s="56"/>
      <c r="G121" s="56"/>
      <c r="H121" s="56"/>
      <c r="I121" s="56"/>
      <c r="J121" s="56"/>
    </row>
    <row r="122" spans="1:10" s="333" customFormat="1" ht="12" customHeight="1" x14ac:dyDescent="0.3">
      <c r="A122" s="31" t="s">
        <v>28</v>
      </c>
      <c r="B122" s="31"/>
      <c r="C122" s="31"/>
      <c r="D122" s="31"/>
      <c r="E122" s="24" t="s">
        <v>30</v>
      </c>
      <c r="F122" s="48"/>
      <c r="G122" s="48"/>
      <c r="H122" s="40" t="s">
        <v>31</v>
      </c>
      <c r="I122" s="48"/>
      <c r="J122" s="48"/>
    </row>
    <row r="123" spans="1:10" s="333" customFormat="1" ht="12" customHeight="1" x14ac:dyDescent="0.3">
      <c r="A123" s="31"/>
      <c r="B123" s="31"/>
      <c r="C123" s="31"/>
      <c r="D123" s="31"/>
      <c r="E123" s="392"/>
      <c r="F123" s="48"/>
      <c r="G123" s="48" t="s">
        <v>54</v>
      </c>
      <c r="H123" s="48"/>
      <c r="I123" s="48"/>
      <c r="J123" s="48"/>
    </row>
    <row r="124" spans="1:10" s="333" customFormat="1" ht="12" customHeight="1" x14ac:dyDescent="0.3">
      <c r="A124" s="31"/>
      <c r="B124" s="359"/>
      <c r="C124" s="359" t="s">
        <v>52</v>
      </c>
      <c r="D124" s="359"/>
      <c r="E124" s="359"/>
      <c r="F124" s="359" t="s">
        <v>32</v>
      </c>
      <c r="G124" s="359"/>
      <c r="H124" s="360"/>
      <c r="I124" s="359" t="s">
        <v>33</v>
      </c>
      <c r="J124" s="360"/>
    </row>
    <row r="125" spans="1:10" s="333" customFormat="1" ht="12" customHeight="1" x14ac:dyDescent="0.3">
      <c r="A125" s="31"/>
      <c r="B125" s="31"/>
      <c r="C125" s="222" t="s">
        <v>29</v>
      </c>
      <c r="D125" s="31"/>
      <c r="E125" s="392"/>
      <c r="F125" s="222" t="s">
        <v>255</v>
      </c>
      <c r="G125" s="31"/>
      <c r="H125" s="48"/>
      <c r="I125" s="222" t="s">
        <v>298</v>
      </c>
      <c r="J125" s="48"/>
    </row>
  </sheetData>
  <mergeCells count="67">
    <mergeCell ref="H51:H52"/>
    <mergeCell ref="C16:D16"/>
    <mergeCell ref="C17:D17"/>
    <mergeCell ref="C18:D18"/>
    <mergeCell ref="C19:D19"/>
    <mergeCell ref="G50:I50"/>
    <mergeCell ref="B44:D44"/>
    <mergeCell ref="C20:D20"/>
    <mergeCell ref="C21:D21"/>
    <mergeCell ref="C22:D22"/>
    <mergeCell ref="C30:D30"/>
    <mergeCell ref="C45:D45"/>
    <mergeCell ref="C41:D41"/>
    <mergeCell ref="C42:D42"/>
    <mergeCell ref="C43:D43"/>
    <mergeCell ref="C15:D15"/>
    <mergeCell ref="C46:D46"/>
    <mergeCell ref="B34:D34"/>
    <mergeCell ref="B37:D37"/>
    <mergeCell ref="B39:D39"/>
    <mergeCell ref="C38:D38"/>
    <mergeCell ref="C40:D40"/>
    <mergeCell ref="C35:D35"/>
    <mergeCell ref="C14:D14"/>
    <mergeCell ref="A3:J3"/>
    <mergeCell ref="A4:J4"/>
    <mergeCell ref="G6:I6"/>
    <mergeCell ref="J6:J7"/>
    <mergeCell ref="E7:E8"/>
    <mergeCell ref="I7:I8"/>
    <mergeCell ref="A9:D9"/>
    <mergeCell ref="A10:D10"/>
    <mergeCell ref="B11:D11"/>
    <mergeCell ref="C12:D12"/>
    <mergeCell ref="B13:D13"/>
    <mergeCell ref="A7:D8"/>
    <mergeCell ref="G7:G8"/>
    <mergeCell ref="H7:H8"/>
    <mergeCell ref="B119:D119"/>
    <mergeCell ref="A120:D120"/>
    <mergeCell ref="B32:D32"/>
    <mergeCell ref="C113:D113"/>
    <mergeCell ref="C108:D108"/>
    <mergeCell ref="A51:D52"/>
    <mergeCell ref="J50:J51"/>
    <mergeCell ref="E51:E52"/>
    <mergeCell ref="I51:I52"/>
    <mergeCell ref="C104:D104"/>
    <mergeCell ref="A102:D102"/>
    <mergeCell ref="B103:D103"/>
    <mergeCell ref="B57:D57"/>
    <mergeCell ref="B59:D59"/>
    <mergeCell ref="B61:D61"/>
    <mergeCell ref="B95:D95"/>
    <mergeCell ref="C58:D58"/>
    <mergeCell ref="C60:D60"/>
    <mergeCell ref="C62:D62"/>
    <mergeCell ref="C54:D54"/>
    <mergeCell ref="B53:D53"/>
    <mergeCell ref="G51:G52"/>
    <mergeCell ref="G99:I99"/>
    <mergeCell ref="J99:J100"/>
    <mergeCell ref="A100:D101"/>
    <mergeCell ref="E100:E101"/>
    <mergeCell ref="G100:G101"/>
    <mergeCell ref="H100:H101"/>
    <mergeCell ref="I100:I101"/>
  </mergeCells>
  <pageMargins left="0.92" right="0.25" top="0.25" bottom="0.15748031496062992" header="0" footer="0"/>
  <pageSetup paperSize="1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M40"/>
  <sheetViews>
    <sheetView topLeftCell="A10" workbookViewId="0">
      <selection activeCell="F35" sqref="F35"/>
    </sheetView>
  </sheetViews>
  <sheetFormatPr defaultRowHeight="14.4" x14ac:dyDescent="0.3"/>
  <cols>
    <col min="1" max="1" width="2" customWidth="1"/>
    <col min="2" max="2" width="1.44140625" customWidth="1"/>
    <col min="3" max="3" width="2.44140625" customWidth="1"/>
    <col min="4" max="4" width="41" customWidth="1"/>
    <col min="5" max="5" width="16.6640625" customWidth="1"/>
    <col min="6" max="6" width="16.33203125" customWidth="1"/>
    <col min="7" max="7" width="15.6640625" customWidth="1"/>
    <col min="8" max="8" width="17.88671875" customWidth="1"/>
    <col min="9" max="9" width="15.6640625" customWidth="1"/>
    <col min="10" max="10" width="15.5546875" customWidth="1"/>
  </cols>
  <sheetData>
    <row r="1" spans="1:10" s="333" customFormat="1" x14ac:dyDescent="0.3">
      <c r="A1" s="333" t="s">
        <v>0</v>
      </c>
      <c r="J1" s="343" t="s">
        <v>27</v>
      </c>
    </row>
    <row r="2" spans="1:10" s="31" customFormat="1" ht="14.1" customHeight="1" x14ac:dyDescent="0.3">
      <c r="B2" s="31" t="s">
        <v>0</v>
      </c>
      <c r="E2" s="392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0" s="31" customFormat="1" ht="14.1" customHeight="1" x14ac:dyDescent="0.3">
      <c r="A4" s="641" t="s">
        <v>377</v>
      </c>
      <c r="B4" s="641"/>
      <c r="C4" s="641"/>
      <c r="D4" s="641"/>
      <c r="E4" s="641"/>
      <c r="F4" s="641"/>
      <c r="G4" s="641"/>
      <c r="H4" s="641"/>
      <c r="I4" s="641"/>
      <c r="J4" s="641"/>
    </row>
    <row r="5" spans="1:10" ht="15" thickBot="1" x14ac:dyDescent="0.35">
      <c r="A5" t="s">
        <v>230</v>
      </c>
    </row>
    <row r="6" spans="1:10" ht="15" thickBot="1" x14ac:dyDescent="0.35">
      <c r="A6" s="25"/>
      <c r="B6" s="26"/>
      <c r="C6" s="26"/>
      <c r="D6" s="26"/>
      <c r="E6" s="27"/>
      <c r="F6" s="278"/>
      <c r="G6" s="642" t="s">
        <v>20</v>
      </c>
      <c r="H6" s="642"/>
      <c r="I6" s="642"/>
      <c r="J6" s="615" t="s">
        <v>25</v>
      </c>
    </row>
    <row r="7" spans="1:10" x14ac:dyDescent="0.3">
      <c r="A7" s="646" t="s">
        <v>1</v>
      </c>
      <c r="B7" s="647"/>
      <c r="C7" s="647"/>
      <c r="D7" s="643"/>
      <c r="E7" s="685" t="s">
        <v>17</v>
      </c>
      <c r="F7" s="279" t="s">
        <v>18</v>
      </c>
      <c r="G7" s="644" t="s">
        <v>19</v>
      </c>
      <c r="H7" s="644" t="s">
        <v>24</v>
      </c>
      <c r="I7" s="644" t="s">
        <v>23</v>
      </c>
      <c r="J7" s="616"/>
    </row>
    <row r="8" spans="1:10" ht="15" thickBot="1" x14ac:dyDescent="0.35">
      <c r="A8" s="688"/>
      <c r="B8" s="689"/>
      <c r="C8" s="689"/>
      <c r="D8" s="690"/>
      <c r="E8" s="686"/>
      <c r="F8" s="291" t="s">
        <v>19</v>
      </c>
      <c r="G8" s="687"/>
      <c r="H8" s="687"/>
      <c r="I8" s="687"/>
      <c r="J8" s="291" t="s">
        <v>26</v>
      </c>
    </row>
    <row r="9" spans="1:10" x14ac:dyDescent="0.3">
      <c r="A9" s="11" t="s">
        <v>7</v>
      </c>
      <c r="B9" s="13"/>
      <c r="C9" s="6"/>
      <c r="D9" s="7"/>
      <c r="E9" s="9"/>
      <c r="F9" s="14"/>
      <c r="G9" s="9"/>
      <c r="H9" s="9"/>
      <c r="I9" s="9"/>
      <c r="J9" s="9"/>
    </row>
    <row r="10" spans="1:10" x14ac:dyDescent="0.3">
      <c r="A10" s="11"/>
      <c r="B10" s="13"/>
      <c r="C10" s="6" t="s">
        <v>8</v>
      </c>
      <c r="D10" s="6"/>
      <c r="E10" s="52" t="s">
        <v>80</v>
      </c>
      <c r="F10" s="14"/>
      <c r="G10" s="9"/>
      <c r="H10" s="9"/>
      <c r="I10" s="9"/>
      <c r="J10" s="9"/>
    </row>
    <row r="11" spans="1:10" x14ac:dyDescent="0.3">
      <c r="A11" s="5"/>
      <c r="B11" s="6"/>
      <c r="D11" s="74" t="s">
        <v>8</v>
      </c>
      <c r="E11" s="52" t="s">
        <v>114</v>
      </c>
      <c r="F11" s="14">
        <v>82685</v>
      </c>
      <c r="G11" s="14">
        <v>20955</v>
      </c>
      <c r="H11" s="14">
        <v>29045</v>
      </c>
      <c r="I11" s="14">
        <f>SUM(G11:H11)</f>
        <v>50000</v>
      </c>
      <c r="J11" s="14">
        <v>50000</v>
      </c>
    </row>
    <row r="12" spans="1:10" x14ac:dyDescent="0.3">
      <c r="A12" s="5"/>
      <c r="B12" s="6"/>
      <c r="C12" s="74" t="s">
        <v>9</v>
      </c>
      <c r="D12" s="33"/>
      <c r="E12" s="224" t="s">
        <v>245</v>
      </c>
      <c r="F12" s="14"/>
      <c r="G12" s="14"/>
      <c r="H12" s="14"/>
      <c r="I12" s="14"/>
      <c r="J12" s="14"/>
    </row>
    <row r="13" spans="1:10" x14ac:dyDescent="0.3">
      <c r="A13" s="5"/>
      <c r="B13" s="6"/>
      <c r="D13" s="74" t="s">
        <v>50</v>
      </c>
      <c r="E13" s="52" t="s">
        <v>115</v>
      </c>
      <c r="F13" s="14">
        <v>0</v>
      </c>
      <c r="G13" s="14">
        <v>38535</v>
      </c>
      <c r="H13" s="14">
        <v>21465</v>
      </c>
      <c r="I13" s="14">
        <f>SUM(G13:H13)</f>
        <v>60000</v>
      </c>
      <c r="J13" s="14">
        <v>40000</v>
      </c>
    </row>
    <row r="14" spans="1:10" x14ac:dyDescent="0.3">
      <c r="A14" s="5"/>
      <c r="B14" s="6"/>
      <c r="C14" s="74" t="s">
        <v>10</v>
      </c>
      <c r="D14" s="33"/>
      <c r="E14" s="52" t="s">
        <v>82</v>
      </c>
      <c r="F14" s="14"/>
      <c r="G14" s="14"/>
      <c r="H14" s="14"/>
      <c r="I14" s="14"/>
      <c r="J14" s="14"/>
    </row>
    <row r="15" spans="1:10" x14ac:dyDescent="0.3">
      <c r="A15" s="5"/>
      <c r="B15" s="6"/>
      <c r="C15" s="74" t="s">
        <v>54</v>
      </c>
      <c r="D15" s="74" t="s">
        <v>35</v>
      </c>
      <c r="E15" s="52" t="s">
        <v>116</v>
      </c>
      <c r="F15" s="14">
        <v>5103</v>
      </c>
      <c r="G15" s="14">
        <v>680</v>
      </c>
      <c r="H15" s="14">
        <v>49320</v>
      </c>
      <c r="I15" s="14">
        <f>SUM(G15:H15)</f>
        <v>50000</v>
      </c>
      <c r="J15" s="14">
        <v>50000</v>
      </c>
    </row>
    <row r="16" spans="1:10" x14ac:dyDescent="0.3">
      <c r="A16" s="5"/>
      <c r="B16" s="6"/>
      <c r="C16" s="74" t="s">
        <v>73</v>
      </c>
      <c r="D16" s="33"/>
      <c r="E16" s="52" t="s">
        <v>83</v>
      </c>
      <c r="F16" s="9"/>
      <c r="G16" s="9"/>
      <c r="H16" s="9"/>
      <c r="I16" s="9"/>
      <c r="J16" s="9"/>
    </row>
    <row r="17" spans="1:10" x14ac:dyDescent="0.3">
      <c r="A17" s="5"/>
      <c r="B17" s="6"/>
      <c r="C17" s="74"/>
      <c r="D17" s="74" t="s">
        <v>99</v>
      </c>
      <c r="E17" s="52" t="s">
        <v>119</v>
      </c>
      <c r="F17" s="14">
        <v>6971.78</v>
      </c>
      <c r="G17" s="14">
        <v>7105</v>
      </c>
      <c r="H17" s="14">
        <v>95</v>
      </c>
      <c r="I17" s="14">
        <f>SUM(G17:H17)</f>
        <v>7200</v>
      </c>
      <c r="J17" s="14">
        <v>30000</v>
      </c>
    </row>
    <row r="18" spans="1:10" s="478" customFormat="1" x14ac:dyDescent="0.3">
      <c r="A18" s="414"/>
      <c r="B18" s="415"/>
      <c r="C18" s="74"/>
      <c r="D18" s="138" t="s">
        <v>320</v>
      </c>
      <c r="E18" s="422" t="s">
        <v>120</v>
      </c>
      <c r="F18" s="14">
        <v>0</v>
      </c>
      <c r="G18" s="14">
        <v>0</v>
      </c>
      <c r="H18" s="14">
        <v>0</v>
      </c>
      <c r="I18" s="14">
        <v>0</v>
      </c>
      <c r="J18" s="14">
        <v>24000</v>
      </c>
    </row>
    <row r="19" spans="1:10" x14ac:dyDescent="0.3">
      <c r="A19" s="5"/>
      <c r="B19" s="6"/>
      <c r="C19" s="74" t="s">
        <v>13</v>
      </c>
      <c r="D19" s="74"/>
      <c r="E19" s="52" t="s">
        <v>84</v>
      </c>
      <c r="F19" s="14"/>
      <c r="G19" s="14"/>
      <c r="H19" s="14"/>
      <c r="I19" s="14"/>
      <c r="J19" s="9"/>
    </row>
    <row r="20" spans="1:10" x14ac:dyDescent="0.3">
      <c r="A20" s="5"/>
      <c r="B20" s="6"/>
      <c r="C20" s="74"/>
      <c r="D20" s="225" t="s">
        <v>102</v>
      </c>
      <c r="E20" s="52" t="s">
        <v>167</v>
      </c>
      <c r="F20" s="14">
        <v>0</v>
      </c>
      <c r="G20" s="14">
        <v>0</v>
      </c>
      <c r="H20" s="14">
        <v>5000</v>
      </c>
      <c r="I20" s="14">
        <f>SUM(G20:H20)</f>
        <v>5000</v>
      </c>
      <c r="J20" s="14">
        <v>5000</v>
      </c>
    </row>
    <row r="21" spans="1:10" x14ac:dyDescent="0.3">
      <c r="A21" s="5"/>
      <c r="B21" s="6"/>
      <c r="C21" s="74" t="s">
        <v>75</v>
      </c>
      <c r="D21" s="74"/>
      <c r="E21" s="52" t="s">
        <v>85</v>
      </c>
      <c r="F21" s="14">
        <v>135000</v>
      </c>
      <c r="G21" s="14">
        <v>67500</v>
      </c>
      <c r="H21" s="14">
        <v>67500</v>
      </c>
      <c r="I21" s="14">
        <f>SUM(G21:H21)</f>
        <v>135000</v>
      </c>
      <c r="J21" s="14">
        <v>135000</v>
      </c>
    </row>
    <row r="22" spans="1:10" x14ac:dyDescent="0.3">
      <c r="A22" s="5"/>
      <c r="B22" s="6"/>
      <c r="C22" s="74"/>
      <c r="D22" s="74" t="s">
        <v>229</v>
      </c>
      <c r="E22" s="422" t="s">
        <v>449</v>
      </c>
      <c r="F22" s="297">
        <v>19370</v>
      </c>
      <c r="G22" s="14">
        <v>3250</v>
      </c>
      <c r="H22" s="14">
        <v>56750</v>
      </c>
      <c r="I22" s="14">
        <f>SUM(G22:H22)</f>
        <v>60000</v>
      </c>
      <c r="J22" s="14">
        <v>60000</v>
      </c>
    </row>
    <row r="23" spans="1:10" x14ac:dyDescent="0.3">
      <c r="A23" s="5"/>
      <c r="B23" s="6"/>
      <c r="C23" s="36" t="s">
        <v>88</v>
      </c>
      <c r="D23" s="36"/>
      <c r="E23" s="151"/>
      <c r="F23" s="226">
        <f>SUM(F11:F22)</f>
        <v>249129.78</v>
      </c>
      <c r="G23" s="226">
        <f>SUM(G11:G22)</f>
        <v>138025</v>
      </c>
      <c r="H23" s="226">
        <f>SUM(H11:H22)</f>
        <v>229175</v>
      </c>
      <c r="I23" s="226">
        <f>SUM(G23:H23)</f>
        <v>367200</v>
      </c>
      <c r="J23" s="226">
        <f>SUM(J11:J22)</f>
        <v>394000</v>
      </c>
    </row>
    <row r="24" spans="1:10" x14ac:dyDescent="0.3">
      <c r="A24" s="5"/>
      <c r="B24" s="6"/>
      <c r="C24" s="15"/>
      <c r="D24" s="7"/>
      <c r="E24" s="9"/>
      <c r="F24" s="9"/>
      <c r="G24" s="9"/>
      <c r="H24" s="9"/>
      <c r="I24" s="9"/>
      <c r="J24" s="9"/>
    </row>
    <row r="25" spans="1:10" x14ac:dyDescent="0.3">
      <c r="A25" s="38" t="s">
        <v>15</v>
      </c>
      <c r="B25" s="36"/>
      <c r="C25" s="36"/>
      <c r="D25" s="36"/>
      <c r="E25" s="209"/>
      <c r="F25" s="9"/>
      <c r="G25" s="17"/>
      <c r="H25" s="17"/>
      <c r="I25" s="17"/>
      <c r="J25" s="14"/>
    </row>
    <row r="26" spans="1:10" x14ac:dyDescent="0.3">
      <c r="A26" s="38"/>
      <c r="B26" s="36"/>
      <c r="C26" s="33" t="s">
        <v>86</v>
      </c>
      <c r="D26" s="33"/>
      <c r="E26" s="141" t="s">
        <v>523</v>
      </c>
      <c r="F26" s="14">
        <v>0</v>
      </c>
      <c r="G26" s="161">
        <v>0</v>
      </c>
      <c r="H26" s="161">
        <v>0</v>
      </c>
      <c r="I26" s="161">
        <v>0</v>
      </c>
      <c r="J26" s="161">
        <v>0</v>
      </c>
    </row>
    <row r="27" spans="1:10" s="413" customFormat="1" x14ac:dyDescent="0.3">
      <c r="A27" s="38"/>
      <c r="B27" s="36"/>
      <c r="C27" s="33"/>
      <c r="D27" s="74" t="s">
        <v>39</v>
      </c>
      <c r="E27" s="141" t="s">
        <v>524</v>
      </c>
      <c r="F27" s="14">
        <v>0</v>
      </c>
      <c r="G27" s="161">
        <v>35000</v>
      </c>
      <c r="H27" s="161">
        <v>5000</v>
      </c>
      <c r="I27" s="161">
        <f>SUM(G27:H27)</f>
        <v>40000</v>
      </c>
      <c r="J27" s="161">
        <v>0</v>
      </c>
    </row>
    <row r="28" spans="1:10" s="413" customFormat="1" x14ac:dyDescent="0.3">
      <c r="A28" s="38"/>
      <c r="B28" s="36"/>
      <c r="C28" s="33"/>
      <c r="D28" s="74" t="s">
        <v>497</v>
      </c>
      <c r="E28" s="141" t="s">
        <v>525</v>
      </c>
      <c r="F28" s="14">
        <v>0</v>
      </c>
      <c r="G28" s="161">
        <v>30000</v>
      </c>
      <c r="H28" s="161">
        <v>0</v>
      </c>
      <c r="I28" s="161">
        <f>SUM(G28:H28)</f>
        <v>30000</v>
      </c>
      <c r="J28" s="161">
        <v>0</v>
      </c>
    </row>
    <row r="29" spans="1:10" s="413" customFormat="1" x14ac:dyDescent="0.3">
      <c r="A29" s="38"/>
      <c r="B29" s="36"/>
      <c r="C29" s="33"/>
      <c r="D29" s="74" t="s">
        <v>498</v>
      </c>
      <c r="E29" s="141" t="s">
        <v>526</v>
      </c>
      <c r="F29" s="14">
        <v>0</v>
      </c>
      <c r="G29" s="161">
        <v>0</v>
      </c>
      <c r="H29" s="161">
        <v>2000</v>
      </c>
      <c r="I29" s="161">
        <f>SUM(G29:H29)</f>
        <v>2000</v>
      </c>
      <c r="J29" s="161">
        <v>0</v>
      </c>
    </row>
    <row r="30" spans="1:10" s="478" customFormat="1" x14ac:dyDescent="0.3">
      <c r="A30" s="38"/>
      <c r="B30" s="36"/>
      <c r="C30" s="33"/>
      <c r="D30" s="138" t="s">
        <v>615</v>
      </c>
      <c r="E30" s="141" t="s">
        <v>626</v>
      </c>
      <c r="F30" s="14">
        <v>0</v>
      </c>
      <c r="G30" s="161">
        <v>0</v>
      </c>
      <c r="H30" s="161">
        <v>0</v>
      </c>
      <c r="I30" s="161">
        <v>0</v>
      </c>
      <c r="J30" s="161">
        <v>25000</v>
      </c>
    </row>
    <row r="31" spans="1:10" x14ac:dyDescent="0.3">
      <c r="A31" s="38"/>
      <c r="B31" s="36"/>
      <c r="C31" s="206" t="s">
        <v>211</v>
      </c>
      <c r="D31" s="208"/>
      <c r="E31" s="52" t="s">
        <v>183</v>
      </c>
      <c r="F31" s="14">
        <v>0</v>
      </c>
      <c r="G31" s="161">
        <v>0</v>
      </c>
      <c r="H31" s="161">
        <v>0</v>
      </c>
      <c r="I31" s="161">
        <f>SUM(G31:H31)</f>
        <v>0</v>
      </c>
      <c r="J31" s="161">
        <v>0</v>
      </c>
    </row>
    <row r="32" spans="1:10" s="478" customFormat="1" x14ac:dyDescent="0.3">
      <c r="A32" s="38"/>
      <c r="B32" s="36"/>
      <c r="C32" s="571"/>
      <c r="D32" s="572" t="s">
        <v>616</v>
      </c>
      <c r="E32" s="422" t="s">
        <v>183</v>
      </c>
      <c r="F32" s="14">
        <v>0</v>
      </c>
      <c r="G32" s="161">
        <v>0</v>
      </c>
      <c r="H32" s="161">
        <v>0</v>
      </c>
      <c r="I32" s="161">
        <f>SUM(G32:H32)</f>
        <v>0</v>
      </c>
      <c r="J32" s="161">
        <v>9000</v>
      </c>
    </row>
    <row r="33" spans="1:13" x14ac:dyDescent="0.3">
      <c r="A33" s="38"/>
      <c r="B33" s="36"/>
      <c r="C33" s="36" t="s">
        <v>89</v>
      </c>
      <c r="D33" s="36"/>
      <c r="E33" s="209"/>
      <c r="F33" s="17">
        <f>SUM(F26:F32)</f>
        <v>0</v>
      </c>
      <c r="G33" s="17">
        <f>SUM(G26:G32)</f>
        <v>65000</v>
      </c>
      <c r="H33" s="17">
        <f>SUM(H26:H32)</f>
        <v>7000</v>
      </c>
      <c r="I33" s="17">
        <f>SUM(I26:I32)</f>
        <v>72000</v>
      </c>
      <c r="J33" s="17">
        <f>SUM(J26:J32)</f>
        <v>34000</v>
      </c>
    </row>
    <row r="34" spans="1:13" x14ac:dyDescent="0.3">
      <c r="A34" s="8" t="s">
        <v>16</v>
      </c>
      <c r="B34" s="292"/>
      <c r="C34" s="2"/>
      <c r="D34" s="3"/>
      <c r="E34" s="4"/>
      <c r="F34" s="177">
        <f>F23+F33</f>
        <v>249129.78</v>
      </c>
      <c r="G34" s="177">
        <f>SUM(G23,G33)</f>
        <v>203025</v>
      </c>
      <c r="H34" s="177">
        <f>SUM(H23,H33)</f>
        <v>236175</v>
      </c>
      <c r="I34" s="177">
        <f>SUM(I23,I33)</f>
        <v>439200</v>
      </c>
      <c r="J34" s="177">
        <f>SUM(J23,J33)</f>
        <v>428000</v>
      </c>
      <c r="M34" t="s">
        <v>54</v>
      </c>
    </row>
    <row r="35" spans="1:13" ht="15" thickTop="1" x14ac:dyDescent="0.3"/>
    <row r="36" spans="1:13" s="333" customFormat="1" ht="14.1" customHeight="1" x14ac:dyDescent="0.3">
      <c r="A36" s="31" t="s">
        <v>28</v>
      </c>
      <c r="B36" s="31"/>
      <c r="C36" s="31"/>
      <c r="D36" s="31"/>
      <c r="E36" s="24" t="s">
        <v>30</v>
      </c>
      <c r="F36" s="48"/>
      <c r="G36" s="48"/>
      <c r="H36" s="40" t="s">
        <v>31</v>
      </c>
      <c r="I36" s="48"/>
      <c r="J36" s="48"/>
    </row>
    <row r="37" spans="1:13" s="333" customFormat="1" ht="14.1" customHeight="1" x14ac:dyDescent="0.3">
      <c r="A37" s="31"/>
      <c r="B37" s="31"/>
      <c r="C37" s="31"/>
      <c r="D37" s="31"/>
      <c r="E37" s="392"/>
      <c r="F37" s="48"/>
      <c r="G37" s="48"/>
      <c r="H37" s="48"/>
      <c r="I37" s="48"/>
      <c r="J37" s="48"/>
    </row>
    <row r="38" spans="1:13" s="333" customFormat="1" ht="14.1" customHeight="1" x14ac:dyDescent="0.3">
      <c r="A38" s="31"/>
      <c r="B38" s="359"/>
      <c r="C38" s="359" t="s">
        <v>33</v>
      </c>
      <c r="D38" s="359"/>
      <c r="E38" s="359"/>
      <c r="F38" s="359" t="s">
        <v>32</v>
      </c>
      <c r="G38" s="359"/>
      <c r="H38" s="360"/>
      <c r="I38" s="359" t="s">
        <v>33</v>
      </c>
      <c r="J38" s="360"/>
    </row>
    <row r="39" spans="1:13" s="333" customFormat="1" ht="14.1" customHeight="1" x14ac:dyDescent="0.3">
      <c r="A39" s="31"/>
      <c r="B39" s="31"/>
      <c r="C39" s="222" t="s">
        <v>29</v>
      </c>
      <c r="D39" s="31"/>
      <c r="E39" s="392"/>
      <c r="F39" s="222" t="s">
        <v>255</v>
      </c>
      <c r="G39" s="31"/>
      <c r="H39" s="48"/>
      <c r="I39" s="222" t="s">
        <v>298</v>
      </c>
      <c r="J39" s="48"/>
    </row>
    <row r="40" spans="1:13" s="333" customFormat="1" x14ac:dyDescent="0.3">
      <c r="D40" s="333" t="s">
        <v>56</v>
      </c>
      <c r="E40" s="658" t="s">
        <v>255</v>
      </c>
      <c r="F40" s="658"/>
      <c r="G40" s="658"/>
      <c r="H40" s="659" t="s">
        <v>298</v>
      </c>
      <c r="I40" s="659"/>
      <c r="J40" s="659"/>
    </row>
  </sheetData>
  <mergeCells count="11">
    <mergeCell ref="A3:J3"/>
    <mergeCell ref="G6:I6"/>
    <mergeCell ref="H40:J40"/>
    <mergeCell ref="E40:G40"/>
    <mergeCell ref="J6:J7"/>
    <mergeCell ref="A7:D8"/>
    <mergeCell ref="E7:E8"/>
    <mergeCell ref="G7:G8"/>
    <mergeCell ref="I7:I8"/>
    <mergeCell ref="H7:H8"/>
    <mergeCell ref="A4:J4"/>
  </mergeCells>
  <pageMargins left="1.25" right="0.39370078740157483" top="0.17" bottom="0.15748031496062992" header="0.12" footer="7.874015748031496E-2"/>
  <pageSetup paperSize="1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5"/>
  <sheetViews>
    <sheetView topLeftCell="A5" workbookViewId="0">
      <selection activeCell="G10" sqref="G10"/>
    </sheetView>
  </sheetViews>
  <sheetFormatPr defaultRowHeight="14.4" x14ac:dyDescent="0.3"/>
  <cols>
    <col min="1" max="2" width="2" customWidth="1"/>
    <col min="3" max="3" width="2.44140625" customWidth="1"/>
    <col min="4" max="4" width="35.66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392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0" x14ac:dyDescent="0.3">
      <c r="A4" s="641" t="s">
        <v>377</v>
      </c>
      <c r="B4" s="641"/>
      <c r="C4" s="641"/>
      <c r="D4" s="641"/>
      <c r="E4" s="641"/>
      <c r="F4" s="641"/>
      <c r="G4" s="641"/>
      <c r="H4" s="641"/>
      <c r="I4" s="641"/>
      <c r="J4" s="641"/>
    </row>
    <row r="5" spans="1:10" ht="15" thickBot="1" x14ac:dyDescent="0.35">
      <c r="A5" t="s">
        <v>333</v>
      </c>
    </row>
    <row r="6" spans="1:10" ht="15" thickBot="1" x14ac:dyDescent="0.35">
      <c r="A6" s="25"/>
      <c r="B6" s="306"/>
      <c r="C6" s="306"/>
      <c r="D6" s="306"/>
      <c r="E6" s="27"/>
      <c r="F6" s="304"/>
      <c r="G6" s="642" t="s">
        <v>20</v>
      </c>
      <c r="H6" s="642"/>
      <c r="I6" s="642"/>
      <c r="J6" s="615" t="s">
        <v>25</v>
      </c>
    </row>
    <row r="7" spans="1:10" x14ac:dyDescent="0.3">
      <c r="A7" s="646" t="s">
        <v>1</v>
      </c>
      <c r="B7" s="647"/>
      <c r="C7" s="647"/>
      <c r="D7" s="643"/>
      <c r="E7" s="685" t="s">
        <v>17</v>
      </c>
      <c r="F7" s="305" t="s">
        <v>18</v>
      </c>
      <c r="G7" s="644" t="s">
        <v>19</v>
      </c>
      <c r="H7" s="644" t="s">
        <v>24</v>
      </c>
      <c r="I7" s="644" t="s">
        <v>23</v>
      </c>
      <c r="J7" s="616"/>
    </row>
    <row r="8" spans="1:10" ht="15" thickBot="1" x14ac:dyDescent="0.35">
      <c r="A8" s="688"/>
      <c r="B8" s="689"/>
      <c r="C8" s="689"/>
      <c r="D8" s="690"/>
      <c r="E8" s="686"/>
      <c r="F8" s="291" t="s">
        <v>19</v>
      </c>
      <c r="G8" s="687"/>
      <c r="H8" s="687"/>
      <c r="I8" s="687"/>
      <c r="J8" s="291" t="s">
        <v>26</v>
      </c>
    </row>
    <row r="9" spans="1:10" x14ac:dyDescent="0.3">
      <c r="A9" s="307"/>
      <c r="B9" s="308"/>
      <c r="C9" s="308"/>
      <c r="D9" s="309"/>
      <c r="E9" s="293"/>
      <c r="F9" s="293"/>
      <c r="G9" s="293"/>
      <c r="H9" s="293"/>
      <c r="I9" s="293"/>
      <c r="J9" s="293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8</v>
      </c>
      <c r="D12" s="33"/>
      <c r="E12" s="52" t="s">
        <v>80</v>
      </c>
      <c r="F12" s="14">
        <v>112203</v>
      </c>
      <c r="G12" s="14">
        <v>34602</v>
      </c>
      <c r="H12" s="14">
        <v>45398</v>
      </c>
      <c r="I12" s="14">
        <f t="shared" ref="I12:I19" si="0">SUM(G12:H12)</f>
        <v>80000</v>
      </c>
      <c r="J12" s="332">
        <v>80000</v>
      </c>
    </row>
    <row r="13" spans="1:10" s="478" customFormat="1" x14ac:dyDescent="0.3">
      <c r="A13" s="414"/>
      <c r="B13" s="415"/>
      <c r="C13" s="484" t="s">
        <v>502</v>
      </c>
      <c r="D13" s="33"/>
      <c r="E13" s="422"/>
      <c r="F13" s="14">
        <v>0</v>
      </c>
      <c r="G13" s="14">
        <v>0</v>
      </c>
      <c r="H13" s="14">
        <v>10000</v>
      </c>
      <c r="I13" s="14">
        <f t="shared" si="0"/>
        <v>10000</v>
      </c>
      <c r="J13" s="332">
        <v>10000</v>
      </c>
    </row>
    <row r="14" spans="1:10" x14ac:dyDescent="0.3">
      <c r="A14" s="5"/>
      <c r="B14" s="6"/>
      <c r="C14" s="74" t="s">
        <v>10</v>
      </c>
      <c r="D14" s="33"/>
      <c r="E14" s="52" t="s">
        <v>82</v>
      </c>
      <c r="F14" s="14">
        <v>28367.94</v>
      </c>
      <c r="G14" s="14">
        <v>960</v>
      </c>
      <c r="H14" s="14">
        <v>49040</v>
      </c>
      <c r="I14" s="14">
        <f t="shared" si="0"/>
        <v>50000</v>
      </c>
      <c r="J14" s="14">
        <v>50000</v>
      </c>
    </row>
    <row r="15" spans="1:10" s="478" customFormat="1" x14ac:dyDescent="0.3">
      <c r="A15" s="414"/>
      <c r="B15" s="415"/>
      <c r="C15" s="138" t="s">
        <v>99</v>
      </c>
      <c r="D15" s="33"/>
      <c r="E15" s="422" t="s">
        <v>617</v>
      </c>
      <c r="F15" s="14"/>
      <c r="G15" s="14"/>
      <c r="H15" s="14"/>
      <c r="I15" s="14"/>
      <c r="J15" s="14">
        <v>25000</v>
      </c>
    </row>
    <row r="16" spans="1:10" x14ac:dyDescent="0.3">
      <c r="A16" s="5"/>
      <c r="B16" s="6"/>
      <c r="C16" s="74" t="s">
        <v>334</v>
      </c>
      <c r="D16" s="33"/>
      <c r="E16" s="52" t="s">
        <v>83</v>
      </c>
      <c r="F16" s="14">
        <v>0</v>
      </c>
      <c r="G16" s="14">
        <v>0</v>
      </c>
      <c r="H16" s="14">
        <v>60000</v>
      </c>
      <c r="I16" s="14">
        <f t="shared" si="0"/>
        <v>60000</v>
      </c>
      <c r="J16" s="14">
        <v>60000</v>
      </c>
    </row>
    <row r="17" spans="1:10" x14ac:dyDescent="0.3">
      <c r="A17" s="5"/>
      <c r="B17" s="6"/>
      <c r="C17" s="74" t="s">
        <v>335</v>
      </c>
      <c r="D17" s="74"/>
      <c r="E17" s="52" t="s">
        <v>84</v>
      </c>
      <c r="F17" s="14">
        <v>42916.12</v>
      </c>
      <c r="G17" s="14">
        <v>10400</v>
      </c>
      <c r="H17" s="14">
        <v>164600</v>
      </c>
      <c r="I17" s="14">
        <f t="shared" si="0"/>
        <v>175000</v>
      </c>
      <c r="J17" s="14">
        <v>150000</v>
      </c>
    </row>
    <row r="18" spans="1:10" x14ac:dyDescent="0.3">
      <c r="A18" s="5"/>
      <c r="B18" s="6"/>
      <c r="C18" s="74" t="s">
        <v>336</v>
      </c>
      <c r="D18" s="74"/>
      <c r="E18" s="52" t="s">
        <v>85</v>
      </c>
      <c r="F18" s="14">
        <v>135000</v>
      </c>
      <c r="G18" s="14">
        <v>67500</v>
      </c>
      <c r="H18" s="14">
        <v>67500</v>
      </c>
      <c r="I18" s="14">
        <f t="shared" si="0"/>
        <v>135000</v>
      </c>
      <c r="J18" s="14">
        <v>135000</v>
      </c>
    </row>
    <row r="19" spans="1:10" s="478" customFormat="1" x14ac:dyDescent="0.3">
      <c r="A19" s="414"/>
      <c r="B19" s="415"/>
      <c r="C19" s="74"/>
      <c r="D19" s="74" t="s">
        <v>618</v>
      </c>
      <c r="E19" s="422"/>
      <c r="F19" s="14">
        <v>0</v>
      </c>
      <c r="G19" s="14">
        <v>0</v>
      </c>
      <c r="H19" s="14">
        <v>0</v>
      </c>
      <c r="I19" s="14">
        <f t="shared" si="0"/>
        <v>0</v>
      </c>
      <c r="J19" s="14">
        <v>13292.15</v>
      </c>
    </row>
    <row r="20" spans="1:10" x14ac:dyDescent="0.3">
      <c r="A20" s="5"/>
      <c r="B20" s="6"/>
      <c r="C20" s="36" t="s">
        <v>88</v>
      </c>
      <c r="D20" s="36"/>
      <c r="E20" s="151"/>
      <c r="F20" s="17">
        <f>SUM(F12:F19)</f>
        <v>318487.06</v>
      </c>
      <c r="G20" s="17">
        <f>SUM(G12:G19)</f>
        <v>113462</v>
      </c>
      <c r="H20" s="17">
        <f>SUM(H12:H19)</f>
        <v>396538</v>
      </c>
      <c r="I20" s="17">
        <f>SUM(I12:I19)</f>
        <v>510000</v>
      </c>
      <c r="J20" s="17">
        <f>SUM(J12:J19)</f>
        <v>523292.15</v>
      </c>
    </row>
    <row r="21" spans="1:10" x14ac:dyDescent="0.3">
      <c r="A21" s="5"/>
      <c r="B21" s="6"/>
      <c r="C21" s="15"/>
      <c r="D21" s="7"/>
      <c r="E21" s="9"/>
      <c r="F21" s="9"/>
      <c r="G21" s="9"/>
      <c r="H21" s="9"/>
      <c r="I21" s="9"/>
      <c r="J21" s="9"/>
    </row>
    <row r="22" spans="1:10" x14ac:dyDescent="0.3">
      <c r="A22" s="11" t="s">
        <v>655</v>
      </c>
      <c r="B22" s="13"/>
      <c r="C22" s="15"/>
      <c r="D22" s="7"/>
      <c r="E22" s="9"/>
      <c r="F22" s="17"/>
      <c r="G22" s="17"/>
      <c r="H22" s="17"/>
      <c r="I22" s="17"/>
      <c r="J22" s="14"/>
    </row>
    <row r="23" spans="1:10" x14ac:dyDescent="0.3">
      <c r="A23" s="11"/>
      <c r="B23" s="13"/>
      <c r="C23" s="12" t="s">
        <v>372</v>
      </c>
      <c r="D23" s="7"/>
      <c r="E23" s="9" t="s">
        <v>523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</row>
    <row r="24" spans="1:10" s="478" customFormat="1" x14ac:dyDescent="0.3">
      <c r="A24" s="418"/>
      <c r="B24" s="13"/>
      <c r="C24" s="21" t="s">
        <v>501</v>
      </c>
      <c r="D24" s="416"/>
      <c r="E24" s="417" t="s">
        <v>524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</row>
    <row r="25" spans="1:10" s="478" customFormat="1" x14ac:dyDescent="0.3">
      <c r="A25" s="418"/>
      <c r="B25" s="13"/>
      <c r="C25" s="21" t="s">
        <v>619</v>
      </c>
      <c r="D25" s="416"/>
      <c r="E25" s="417" t="s">
        <v>524</v>
      </c>
      <c r="F25" s="161">
        <v>0</v>
      </c>
      <c r="G25" s="161">
        <v>0</v>
      </c>
      <c r="H25" s="161">
        <v>0</v>
      </c>
      <c r="I25" s="161">
        <v>0</v>
      </c>
      <c r="J25" s="161">
        <v>65000</v>
      </c>
    </row>
    <row r="26" spans="1:10" x14ac:dyDescent="0.3">
      <c r="A26" s="11" t="s">
        <v>15</v>
      </c>
      <c r="B26" s="13"/>
      <c r="C26" s="15"/>
      <c r="D26" s="7"/>
      <c r="E26" s="9"/>
      <c r="F26" s="17">
        <f>SUM(F23)</f>
        <v>0</v>
      </c>
      <c r="G26" s="17">
        <v>0</v>
      </c>
      <c r="H26" s="17">
        <f>SUM(H23)</f>
        <v>0</v>
      </c>
      <c r="I26" s="17">
        <f>SUM(I23)</f>
        <v>0</v>
      </c>
      <c r="J26" s="17">
        <f>SUM(J23:J25)</f>
        <v>65000</v>
      </c>
    </row>
    <row r="27" spans="1:10" x14ac:dyDescent="0.3">
      <c r="A27" s="5"/>
      <c r="B27" s="6"/>
      <c r="C27" s="6"/>
      <c r="D27" s="7"/>
      <c r="E27" s="9"/>
      <c r="F27" s="17"/>
      <c r="G27" s="14"/>
      <c r="H27" s="14"/>
      <c r="I27" s="14"/>
      <c r="J27" s="14"/>
    </row>
    <row r="28" spans="1:10" ht="15" thickBot="1" x14ac:dyDescent="0.35">
      <c r="A28" s="8" t="s">
        <v>16</v>
      </c>
      <c r="B28" s="292"/>
      <c r="C28" s="2"/>
      <c r="D28" s="3"/>
      <c r="E28" s="4"/>
      <c r="F28" s="177">
        <f>SUM(F26,F20)</f>
        <v>318487.06</v>
      </c>
      <c r="G28" s="177">
        <f>SUM(G20:G27)</f>
        <v>113462</v>
      </c>
      <c r="H28" s="177">
        <f>SUM(H20:H27)</f>
        <v>396538</v>
      </c>
      <c r="I28" s="177">
        <f>SUM(I20:I27)</f>
        <v>510000</v>
      </c>
      <c r="J28" s="177">
        <f>SUM(J20,J26)</f>
        <v>588292.15</v>
      </c>
    </row>
    <row r="29" spans="1:10" s="333" customFormat="1" ht="15" thickTop="1" x14ac:dyDescent="0.3"/>
    <row r="30" spans="1:10" s="333" customFormat="1" ht="14.1" customHeight="1" x14ac:dyDescent="0.3">
      <c r="A30" s="31" t="s">
        <v>28</v>
      </c>
      <c r="B30" s="31"/>
      <c r="C30" s="31"/>
      <c r="D30" s="31"/>
      <c r="E30" s="24" t="s">
        <v>30</v>
      </c>
      <c r="F30" s="48"/>
      <c r="G30" s="48"/>
      <c r="H30" s="40" t="s">
        <v>31</v>
      </c>
      <c r="I30" s="48"/>
      <c r="J30" s="48"/>
    </row>
    <row r="31" spans="1:10" s="333" customFormat="1" ht="14.1" customHeight="1" x14ac:dyDescent="0.3">
      <c r="A31" s="31"/>
      <c r="B31" s="31"/>
      <c r="C31" s="31"/>
      <c r="D31" s="31"/>
      <c r="E31" s="392"/>
      <c r="F31" s="48"/>
      <c r="G31" s="48"/>
      <c r="H31" s="48"/>
      <c r="I31" s="48"/>
      <c r="J31" s="48"/>
    </row>
    <row r="32" spans="1:10" s="333" customFormat="1" ht="14.1" customHeight="1" x14ac:dyDescent="0.3">
      <c r="A32" s="31"/>
      <c r="B32" s="359"/>
      <c r="C32" s="359" t="s">
        <v>33</v>
      </c>
      <c r="D32" s="359"/>
      <c r="E32" s="359"/>
      <c r="F32" s="359" t="s">
        <v>32</v>
      </c>
      <c r="G32" s="359"/>
      <c r="H32" s="360"/>
      <c r="I32" s="359" t="s">
        <v>33</v>
      </c>
      <c r="J32" s="360"/>
    </row>
    <row r="33" spans="1:10" s="333" customFormat="1" ht="14.1" customHeight="1" x14ac:dyDescent="0.3">
      <c r="A33" s="31"/>
      <c r="B33" s="31"/>
      <c r="C33" s="222" t="s">
        <v>29</v>
      </c>
      <c r="D33" s="31"/>
      <c r="E33" s="392"/>
      <c r="F33" s="222" t="s">
        <v>255</v>
      </c>
      <c r="G33" s="31"/>
      <c r="H33" s="48"/>
      <c r="I33" s="222" t="s">
        <v>298</v>
      </c>
      <c r="J33" s="48"/>
    </row>
    <row r="34" spans="1:10" s="333" customFormat="1" ht="12.9" customHeight="1" x14ac:dyDescent="0.3">
      <c r="D34" s="333" t="s">
        <v>56</v>
      </c>
      <c r="E34" s="658" t="s">
        <v>255</v>
      </c>
      <c r="F34" s="658"/>
      <c r="G34" s="658"/>
      <c r="H34" s="659" t="s">
        <v>298</v>
      </c>
      <c r="I34" s="659"/>
      <c r="J34" s="659"/>
    </row>
    <row r="35" spans="1:10" s="333" customFormat="1" x14ac:dyDescent="0.3"/>
  </sheetData>
  <mergeCells count="11">
    <mergeCell ref="E34:G34"/>
    <mergeCell ref="H34:J34"/>
    <mergeCell ref="A3:J3"/>
    <mergeCell ref="G6:I6"/>
    <mergeCell ref="J6:J7"/>
    <mergeCell ref="A7:D8"/>
    <mergeCell ref="E7:E8"/>
    <mergeCell ref="G7:G8"/>
    <mergeCell ref="H7:H8"/>
    <mergeCell ref="I7:I8"/>
    <mergeCell ref="A4:J4"/>
  </mergeCells>
  <pageMargins left="1.29" right="0.39370078740157483" top="1.0236220472440944" bottom="0.74803149606299213" header="0.31496062992125984" footer="0.31496062992125984"/>
  <pageSetup paperSize="14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N23"/>
  <sheetViews>
    <sheetView workbookViewId="0">
      <selection activeCell="I1" sqref="I1"/>
    </sheetView>
  </sheetViews>
  <sheetFormatPr defaultRowHeight="14.4" x14ac:dyDescent="0.3"/>
  <cols>
    <col min="1" max="1" width="1.88671875" customWidth="1"/>
    <col min="2" max="2" width="2.109375" customWidth="1"/>
    <col min="3" max="3" width="2.5546875" customWidth="1"/>
    <col min="4" max="4" width="37.88671875" customWidth="1"/>
    <col min="5" max="5" width="13.88671875" customWidth="1"/>
    <col min="6" max="6" width="15.44140625" customWidth="1"/>
    <col min="7" max="7" width="16.6640625" customWidth="1"/>
    <col min="8" max="8" width="16.88671875" customWidth="1"/>
    <col min="9" max="9" width="17.6640625" customWidth="1"/>
    <col min="10" max="10" width="18.33203125" customWidth="1"/>
  </cols>
  <sheetData>
    <row r="1" spans="1:10" x14ac:dyDescent="0.3">
      <c r="J1" s="10"/>
    </row>
    <row r="2" spans="1:10" s="31" customFormat="1" ht="14.1" customHeight="1" x14ac:dyDescent="0.3">
      <c r="B2" s="31" t="s">
        <v>0</v>
      </c>
      <c r="E2" s="392"/>
      <c r="F2" s="48"/>
      <c r="G2" s="48"/>
      <c r="H2" s="48"/>
      <c r="I2" s="48"/>
      <c r="J2" s="452" t="s">
        <v>27</v>
      </c>
    </row>
    <row r="3" spans="1:10" s="31" customFormat="1" ht="14.1" customHeight="1" x14ac:dyDescent="0.3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0" x14ac:dyDescent="0.3">
      <c r="A4" s="641" t="s">
        <v>377</v>
      </c>
      <c r="B4" s="641"/>
      <c r="C4" s="641"/>
      <c r="D4" s="641"/>
      <c r="E4" s="641"/>
      <c r="F4" s="641"/>
      <c r="G4" s="641"/>
      <c r="H4" s="641"/>
      <c r="I4" s="641"/>
      <c r="J4" s="641"/>
    </row>
    <row r="5" spans="1:10" ht="15" thickBot="1" x14ac:dyDescent="0.35">
      <c r="A5" t="s">
        <v>231</v>
      </c>
    </row>
    <row r="6" spans="1:10" ht="15" thickBot="1" x14ac:dyDescent="0.35">
      <c r="A6" s="25"/>
      <c r="B6" s="26"/>
      <c r="C6" s="26"/>
      <c r="D6" s="26"/>
      <c r="E6" s="27"/>
      <c r="F6" s="278"/>
      <c r="G6" s="642" t="s">
        <v>20</v>
      </c>
      <c r="H6" s="642"/>
      <c r="I6" s="642"/>
      <c r="J6" s="615" t="s">
        <v>25</v>
      </c>
    </row>
    <row r="7" spans="1:10" x14ac:dyDescent="0.3">
      <c r="A7" s="646" t="s">
        <v>1</v>
      </c>
      <c r="B7" s="647"/>
      <c r="C7" s="647"/>
      <c r="D7" s="643"/>
      <c r="E7" s="685" t="s">
        <v>17</v>
      </c>
      <c r="F7" s="279" t="s">
        <v>18</v>
      </c>
      <c r="G7" s="644" t="s">
        <v>19</v>
      </c>
      <c r="H7" s="644" t="s">
        <v>24</v>
      </c>
      <c r="I7" s="644" t="s">
        <v>23</v>
      </c>
      <c r="J7" s="616"/>
    </row>
    <row r="8" spans="1:10" ht="15" thickBot="1" x14ac:dyDescent="0.35">
      <c r="A8" s="688"/>
      <c r="B8" s="689"/>
      <c r="C8" s="689"/>
      <c r="D8" s="690"/>
      <c r="E8" s="686"/>
      <c r="F8" s="291" t="s">
        <v>19</v>
      </c>
      <c r="G8" s="687"/>
      <c r="H8" s="687"/>
      <c r="I8" s="687"/>
      <c r="J8" s="291" t="s">
        <v>26</v>
      </c>
    </row>
    <row r="9" spans="1:10" x14ac:dyDescent="0.3">
      <c r="A9" s="716"/>
      <c r="B9" s="717"/>
      <c r="C9" s="717"/>
      <c r="D9" s="718"/>
      <c r="E9" s="293"/>
      <c r="F9" s="293"/>
      <c r="G9" s="293"/>
      <c r="H9" s="293"/>
      <c r="I9" s="293"/>
      <c r="J9" s="293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373</v>
      </c>
      <c r="D12" s="33"/>
      <c r="E12" s="52" t="s">
        <v>80</v>
      </c>
      <c r="F12" s="14">
        <v>0</v>
      </c>
      <c r="G12" s="14">
        <v>15860</v>
      </c>
      <c r="H12" s="14">
        <v>2140</v>
      </c>
      <c r="I12" s="14">
        <f>SUM(G12:H12)</f>
        <v>18000</v>
      </c>
      <c r="J12" s="14">
        <v>18000</v>
      </c>
    </row>
    <row r="13" spans="1:10" x14ac:dyDescent="0.3">
      <c r="A13" s="5"/>
      <c r="B13" s="6"/>
      <c r="C13" s="74" t="s">
        <v>424</v>
      </c>
      <c r="D13" s="74"/>
      <c r="E13" s="52" t="s">
        <v>85</v>
      </c>
      <c r="F13" s="14">
        <v>12000</v>
      </c>
      <c r="G13" s="14">
        <v>3000</v>
      </c>
      <c r="H13" s="14">
        <v>9000</v>
      </c>
      <c r="I13" s="14">
        <f>SUM(G13:H13)</f>
        <v>12000</v>
      </c>
      <c r="J13" s="14">
        <v>12000</v>
      </c>
    </row>
    <row r="14" spans="1:10" x14ac:dyDescent="0.3">
      <c r="A14" s="38" t="s">
        <v>88</v>
      </c>
      <c r="B14" s="36"/>
      <c r="C14" s="6"/>
      <c r="D14" s="36"/>
      <c r="E14" s="151"/>
      <c r="F14" s="17">
        <f>SUM(F12:F13)</f>
        <v>12000</v>
      </c>
      <c r="G14" s="17">
        <f>SUM(G12:G13)</f>
        <v>18860</v>
      </c>
      <c r="H14" s="17">
        <f>SUM(H12:H13)</f>
        <v>11140</v>
      </c>
      <c r="I14" s="17">
        <f>SUM(G14:H14)</f>
        <v>30000</v>
      </c>
      <c r="J14" s="17">
        <f>SUM(J12:J13)</f>
        <v>30000</v>
      </c>
    </row>
    <row r="15" spans="1:10" x14ac:dyDescent="0.3">
      <c r="A15" s="5"/>
      <c r="B15" s="6"/>
      <c r="C15" s="15"/>
      <c r="D15" s="7"/>
      <c r="E15" s="9"/>
      <c r="F15" s="9"/>
      <c r="G15" s="9"/>
      <c r="H15" s="9"/>
      <c r="I15" s="9"/>
      <c r="J15" s="9"/>
    </row>
    <row r="16" spans="1:10" x14ac:dyDescent="0.3">
      <c r="A16" s="5"/>
      <c r="B16" s="6"/>
      <c r="C16" s="6"/>
      <c r="D16" s="7"/>
      <c r="E16" s="9"/>
      <c r="F16" s="17"/>
      <c r="G16" s="14"/>
      <c r="H16" s="14"/>
      <c r="I16" s="14"/>
      <c r="J16" s="14"/>
    </row>
    <row r="17" spans="1:14" x14ac:dyDescent="0.3">
      <c r="A17" s="8" t="s">
        <v>16</v>
      </c>
      <c r="B17" s="292"/>
      <c r="C17" s="2"/>
      <c r="D17" s="3"/>
      <c r="E17" s="4"/>
      <c r="F17" s="18">
        <f>F10+F14</f>
        <v>12000</v>
      </c>
      <c r="G17" s="18">
        <f>SUM(G14:G16)</f>
        <v>18860</v>
      </c>
      <c r="H17" s="18">
        <f>SUM(H14:H16)</f>
        <v>11140</v>
      </c>
      <c r="I17" s="18">
        <f>SUM(I14:I16)</f>
        <v>30000</v>
      </c>
      <c r="J17" s="18">
        <f>SUM(J14:J16)</f>
        <v>30000</v>
      </c>
    </row>
    <row r="19" spans="1:14" s="333" customFormat="1" x14ac:dyDescent="0.3">
      <c r="N19" s="333" t="s">
        <v>54</v>
      </c>
    </row>
    <row r="20" spans="1:14" s="333" customFormat="1" ht="14.1" customHeight="1" x14ac:dyDescent="0.3">
      <c r="A20" s="31" t="s">
        <v>28</v>
      </c>
      <c r="B20" s="31"/>
      <c r="C20" s="31"/>
      <c r="D20" s="31"/>
      <c r="E20" s="24" t="s">
        <v>30</v>
      </c>
      <c r="F20" s="48"/>
      <c r="G20" s="48"/>
      <c r="H20" s="40" t="s">
        <v>31</v>
      </c>
      <c r="I20" s="48"/>
      <c r="J20" s="48"/>
    </row>
    <row r="21" spans="1:14" s="333" customFormat="1" ht="14.1" customHeight="1" x14ac:dyDescent="0.3">
      <c r="A21" s="31"/>
      <c r="B21" s="31"/>
      <c r="C21" s="31"/>
      <c r="D21" s="31"/>
      <c r="E21" s="392"/>
      <c r="F21" s="48"/>
      <c r="G21" s="48"/>
      <c r="H21" s="48"/>
      <c r="I21" s="48"/>
      <c r="J21" s="48"/>
    </row>
    <row r="22" spans="1:14" s="333" customFormat="1" ht="14.1" customHeight="1" x14ac:dyDescent="0.3">
      <c r="A22" s="31"/>
      <c r="B22" s="359"/>
      <c r="C22" s="359" t="s">
        <v>33</v>
      </c>
      <c r="D22" s="359"/>
      <c r="E22" s="359"/>
      <c r="F22" s="359" t="s">
        <v>32</v>
      </c>
      <c r="G22" s="359"/>
      <c r="H22" s="360"/>
      <c r="I22" s="359" t="s">
        <v>33</v>
      </c>
      <c r="J22" s="360"/>
    </row>
    <row r="23" spans="1:14" s="333" customFormat="1" ht="14.1" customHeight="1" x14ac:dyDescent="0.3">
      <c r="A23" s="31"/>
      <c r="B23" s="31"/>
      <c r="C23" s="222" t="s">
        <v>29</v>
      </c>
      <c r="D23" s="31"/>
      <c r="E23" s="392"/>
      <c r="F23" s="222" t="s">
        <v>255</v>
      </c>
      <c r="G23" s="31"/>
      <c r="H23" s="48"/>
      <c r="I23" s="222" t="s">
        <v>298</v>
      </c>
      <c r="J23" s="48"/>
    </row>
  </sheetData>
  <mergeCells count="10">
    <mergeCell ref="A3:J3"/>
    <mergeCell ref="G6:I6"/>
    <mergeCell ref="A9:D9"/>
    <mergeCell ref="J6:J7"/>
    <mergeCell ref="A7:D8"/>
    <mergeCell ref="E7:E8"/>
    <mergeCell ref="G7:G8"/>
    <mergeCell ref="I7:I8"/>
    <mergeCell ref="H7:H8"/>
    <mergeCell ref="A4:J4"/>
  </mergeCells>
  <pageMargins left="1.24" right="0.39370078740157483" top="1.0629921259842521" bottom="0.74803149606299213" header="0.31496062992125984" footer="0.31496062992125984"/>
  <pageSetup paperSize="14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workbookViewId="0">
      <selection activeCell="M18" sqref="M18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s="31" customFormat="1" ht="14.1" customHeight="1" x14ac:dyDescent="0.3">
      <c r="A2" s="31" t="s">
        <v>0</v>
      </c>
      <c r="E2" s="392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0" x14ac:dyDescent="0.3">
      <c r="A4" s="641" t="s">
        <v>377</v>
      </c>
      <c r="B4" s="641"/>
      <c r="C4" s="641"/>
      <c r="D4" s="641"/>
      <c r="E4" s="641"/>
      <c r="F4" s="641"/>
      <c r="G4" s="641"/>
      <c r="H4" s="641"/>
      <c r="I4" s="641"/>
      <c r="J4" s="641"/>
    </row>
    <row r="5" spans="1:10" ht="18.600000000000001" customHeight="1" thickBot="1" x14ac:dyDescent="0.35">
      <c r="A5" s="372" t="s">
        <v>51</v>
      </c>
    </row>
    <row r="6" spans="1:10" ht="15" thickBot="1" x14ac:dyDescent="0.35">
      <c r="A6" s="25"/>
      <c r="B6" s="26"/>
      <c r="C6" s="26"/>
      <c r="D6" s="26"/>
      <c r="E6" s="27"/>
      <c r="F6" s="278"/>
      <c r="G6" s="642" t="s">
        <v>20</v>
      </c>
      <c r="H6" s="642"/>
      <c r="I6" s="642"/>
      <c r="J6" s="615" t="s">
        <v>25</v>
      </c>
    </row>
    <row r="7" spans="1:10" x14ac:dyDescent="0.3">
      <c r="A7" s="646" t="s">
        <v>1</v>
      </c>
      <c r="B7" s="647"/>
      <c r="C7" s="647"/>
      <c r="D7" s="643"/>
      <c r="E7" s="685" t="s">
        <v>17</v>
      </c>
      <c r="F7" s="279" t="s">
        <v>18</v>
      </c>
      <c r="G7" s="644" t="s">
        <v>19</v>
      </c>
      <c r="H7" s="644" t="s">
        <v>24</v>
      </c>
      <c r="I7" s="644" t="s">
        <v>23</v>
      </c>
      <c r="J7" s="616"/>
    </row>
    <row r="8" spans="1:10" ht="15" thickBot="1" x14ac:dyDescent="0.35">
      <c r="A8" s="688"/>
      <c r="B8" s="689"/>
      <c r="C8" s="689"/>
      <c r="D8" s="690"/>
      <c r="E8" s="686"/>
      <c r="F8" s="291" t="s">
        <v>19</v>
      </c>
      <c r="G8" s="687"/>
      <c r="H8" s="687"/>
      <c r="I8" s="687"/>
      <c r="J8" s="291" t="s">
        <v>26</v>
      </c>
    </row>
    <row r="9" spans="1:10" x14ac:dyDescent="0.3">
      <c r="A9" s="294"/>
      <c r="B9" s="295"/>
      <c r="C9" s="295"/>
      <c r="D9" s="296"/>
      <c r="E9" s="293"/>
      <c r="F9" s="293"/>
      <c r="G9" s="293"/>
      <c r="H9" s="293"/>
      <c r="I9" s="293"/>
      <c r="J9" s="293"/>
    </row>
    <row r="10" spans="1:10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x14ac:dyDescent="0.3">
      <c r="A12" s="5"/>
      <c r="B12" s="6"/>
      <c r="C12" s="74" t="s">
        <v>8</v>
      </c>
      <c r="D12" s="33"/>
      <c r="E12" s="52" t="s">
        <v>80</v>
      </c>
      <c r="F12" s="14">
        <v>79854.259999999995</v>
      </c>
      <c r="G12" s="14">
        <v>73577.75</v>
      </c>
      <c r="H12" s="14">
        <v>6422.25</v>
      </c>
      <c r="I12" s="14">
        <f t="shared" ref="I12:I18" si="0">SUM(G12:H12)</f>
        <v>80000</v>
      </c>
      <c r="J12" s="14">
        <v>80000</v>
      </c>
    </row>
    <row r="13" spans="1:10" x14ac:dyDescent="0.3">
      <c r="A13" s="5"/>
      <c r="B13" s="6"/>
      <c r="C13" s="74" t="s">
        <v>9</v>
      </c>
      <c r="D13" s="33"/>
      <c r="E13" s="52" t="s">
        <v>81</v>
      </c>
      <c r="F13" s="22">
        <v>0</v>
      </c>
      <c r="G13" s="14">
        <v>0</v>
      </c>
      <c r="H13" s="14">
        <v>30000</v>
      </c>
      <c r="I13" s="14">
        <f t="shared" si="0"/>
        <v>30000</v>
      </c>
      <c r="J13" s="14">
        <v>30000</v>
      </c>
    </row>
    <row r="14" spans="1:10" x14ac:dyDescent="0.3">
      <c r="A14" s="5"/>
      <c r="B14" s="6"/>
      <c r="C14" s="74" t="s">
        <v>10</v>
      </c>
      <c r="D14" s="33"/>
      <c r="E14" s="52" t="s">
        <v>82</v>
      </c>
      <c r="F14" s="14">
        <v>12584</v>
      </c>
      <c r="G14" s="14">
        <v>40000</v>
      </c>
      <c r="H14" s="14">
        <v>0</v>
      </c>
      <c r="I14" s="14">
        <f t="shared" si="0"/>
        <v>40000</v>
      </c>
      <c r="J14" s="14">
        <v>40000</v>
      </c>
    </row>
    <row r="15" spans="1:10" x14ac:dyDescent="0.3">
      <c r="A15" s="5"/>
      <c r="B15" s="6"/>
      <c r="C15" s="74" t="s">
        <v>404</v>
      </c>
      <c r="D15" s="33"/>
      <c r="E15" s="52" t="s">
        <v>83</v>
      </c>
      <c r="F15" s="14">
        <v>0</v>
      </c>
      <c r="G15" s="14">
        <v>3213</v>
      </c>
      <c r="H15" s="14">
        <v>21787</v>
      </c>
      <c r="I15" s="14">
        <f t="shared" si="0"/>
        <v>25000</v>
      </c>
      <c r="J15" s="14">
        <v>25000</v>
      </c>
    </row>
    <row r="16" spans="1:10" x14ac:dyDescent="0.3">
      <c r="A16" s="5"/>
      <c r="B16" s="6"/>
      <c r="C16" s="138" t="s">
        <v>374</v>
      </c>
      <c r="D16" s="33"/>
      <c r="E16" s="52"/>
      <c r="F16" s="14">
        <v>4133.75</v>
      </c>
      <c r="G16" s="14">
        <v>1200</v>
      </c>
      <c r="H16" s="14">
        <v>8800</v>
      </c>
      <c r="I16" s="14">
        <f t="shared" si="0"/>
        <v>10000</v>
      </c>
      <c r="J16" s="14">
        <v>0</v>
      </c>
    </row>
    <row r="17" spans="1:10" x14ac:dyDescent="0.3">
      <c r="A17" s="5"/>
      <c r="B17" s="6"/>
      <c r="C17" s="74" t="s">
        <v>332</v>
      </c>
      <c r="D17" s="74"/>
      <c r="E17" s="52" t="s">
        <v>84</v>
      </c>
      <c r="F17" s="14">
        <v>15011.99</v>
      </c>
      <c r="G17" s="14">
        <v>950</v>
      </c>
      <c r="H17" s="14">
        <v>61050</v>
      </c>
      <c r="I17" s="14">
        <f t="shared" si="0"/>
        <v>62000</v>
      </c>
      <c r="J17" s="14">
        <v>72000</v>
      </c>
    </row>
    <row r="18" spans="1:10" x14ac:dyDescent="0.3">
      <c r="A18" s="5"/>
      <c r="B18" s="6"/>
      <c r="C18" s="74" t="s">
        <v>75</v>
      </c>
      <c r="D18" s="74"/>
      <c r="E18" s="52" t="s">
        <v>85</v>
      </c>
      <c r="F18" s="14">
        <v>65600</v>
      </c>
      <c r="G18" s="14">
        <v>25500</v>
      </c>
      <c r="H18" s="14">
        <v>60500</v>
      </c>
      <c r="I18" s="14">
        <f t="shared" si="0"/>
        <v>86000</v>
      </c>
      <c r="J18" s="14">
        <v>86000</v>
      </c>
    </row>
    <row r="19" spans="1:10" x14ac:dyDescent="0.3">
      <c r="A19" s="5"/>
      <c r="B19" s="6"/>
      <c r="C19" s="36" t="s">
        <v>88</v>
      </c>
      <c r="D19" s="36"/>
      <c r="E19" s="151"/>
      <c r="F19" s="17">
        <f>SUM(F12:F18)</f>
        <v>177184</v>
      </c>
      <c r="G19" s="17">
        <f>SUM(G12:G18)</f>
        <v>144440.75</v>
      </c>
      <c r="H19" s="17">
        <f>SUM(H12:H18)</f>
        <v>188559.25</v>
      </c>
      <c r="I19" s="17">
        <f>SUM(I12:I18)</f>
        <v>333000</v>
      </c>
      <c r="J19" s="17">
        <f>SUM(J12:J18)</f>
        <v>333000</v>
      </c>
    </row>
    <row r="20" spans="1:10" ht="13.95" customHeight="1" x14ac:dyDescent="0.3">
      <c r="A20" s="5"/>
      <c r="B20" s="6"/>
      <c r="C20" s="15"/>
      <c r="D20" s="7"/>
      <c r="E20" s="9"/>
      <c r="F20" s="9"/>
      <c r="G20" s="9"/>
      <c r="H20" s="9"/>
      <c r="I20" s="9"/>
      <c r="J20" s="9"/>
    </row>
    <row r="21" spans="1:10" x14ac:dyDescent="0.3">
      <c r="A21" s="11" t="s">
        <v>14</v>
      </c>
      <c r="B21" s="13"/>
      <c r="C21" s="15"/>
      <c r="D21" s="7"/>
      <c r="E21" s="9"/>
      <c r="F21" s="17"/>
      <c r="G21" s="17"/>
      <c r="H21" s="17"/>
      <c r="I21" s="17"/>
      <c r="J21" s="14"/>
    </row>
    <row r="22" spans="1:10" x14ac:dyDescent="0.3">
      <c r="A22" s="11"/>
      <c r="B22" s="13"/>
      <c r="C22" s="21" t="s">
        <v>86</v>
      </c>
      <c r="D22" s="7"/>
      <c r="E22" s="9"/>
      <c r="F22" s="51">
        <v>0</v>
      </c>
      <c r="G22" s="51">
        <v>0</v>
      </c>
      <c r="H22" s="51">
        <v>0</v>
      </c>
      <c r="I22" s="51">
        <v>0</v>
      </c>
      <c r="J22" s="161">
        <v>0</v>
      </c>
    </row>
    <row r="23" spans="1:10" s="478" customFormat="1" x14ac:dyDescent="0.3">
      <c r="A23" s="418"/>
      <c r="B23" s="13"/>
      <c r="C23" s="21" t="s">
        <v>541</v>
      </c>
      <c r="D23" s="214"/>
      <c r="E23" s="417"/>
      <c r="F23" s="161">
        <v>42000</v>
      </c>
      <c r="G23" s="51"/>
      <c r="H23" s="51"/>
      <c r="I23" s="51"/>
      <c r="J23" s="161"/>
    </row>
    <row r="24" spans="1:10" x14ac:dyDescent="0.3">
      <c r="A24" s="11" t="s">
        <v>15</v>
      </c>
      <c r="B24" s="13"/>
      <c r="C24" s="15"/>
      <c r="D24" s="7"/>
      <c r="E24" s="9"/>
      <c r="F24" s="17">
        <f>SUM(F22:F23)</f>
        <v>42000</v>
      </c>
      <c r="G24" s="17">
        <v>0</v>
      </c>
      <c r="H24" s="17">
        <f>SUM(H22)</f>
        <v>0</v>
      </c>
      <c r="I24" s="17">
        <f>SUM(I22)</f>
        <v>0</v>
      </c>
      <c r="J24" s="17">
        <f>SUM(J22)</f>
        <v>0</v>
      </c>
    </row>
    <row r="25" spans="1:10" ht="15" thickBot="1" x14ac:dyDescent="0.35">
      <c r="A25" s="8" t="s">
        <v>16</v>
      </c>
      <c r="B25" s="292"/>
      <c r="C25" s="2"/>
      <c r="D25" s="3"/>
      <c r="E25" s="4"/>
      <c r="F25" s="177">
        <f>SUM(F19,F24)</f>
        <v>219184</v>
      </c>
      <c r="G25" s="177">
        <f>SUM(G19:G24)</f>
        <v>144440.75</v>
      </c>
      <c r="H25" s="177">
        <f>SUM(H19:H24)</f>
        <v>188559.25</v>
      </c>
      <c r="I25" s="177">
        <f>SUM(I19:I24)</f>
        <v>333000</v>
      </c>
      <c r="J25" s="177">
        <f>SUM(J19,J24)</f>
        <v>333000</v>
      </c>
    </row>
    <row r="26" spans="1:10" ht="15" thickTop="1" x14ac:dyDescent="0.3"/>
    <row r="27" spans="1:10" s="333" customFormat="1" ht="14.1" customHeight="1" x14ac:dyDescent="0.3">
      <c r="A27" s="31" t="s">
        <v>28</v>
      </c>
      <c r="B27" s="31"/>
      <c r="C27" s="31"/>
      <c r="D27" s="31"/>
      <c r="E27" s="24" t="s">
        <v>30</v>
      </c>
      <c r="F27" s="48"/>
      <c r="G27" s="48"/>
      <c r="H27" s="40" t="s">
        <v>31</v>
      </c>
      <c r="I27" s="48"/>
      <c r="J27" s="48"/>
    </row>
    <row r="28" spans="1:10" s="333" customFormat="1" ht="14.1" customHeight="1" x14ac:dyDescent="0.3">
      <c r="A28" s="31"/>
      <c r="B28" s="31"/>
      <c r="C28" s="31"/>
      <c r="D28" s="31"/>
      <c r="E28" s="392"/>
      <c r="F28" s="48"/>
      <c r="G28" s="48"/>
      <c r="H28" s="48"/>
      <c r="I28" s="48"/>
      <c r="J28" s="48"/>
    </row>
    <row r="29" spans="1:10" s="333" customFormat="1" ht="14.1" customHeight="1" x14ac:dyDescent="0.3">
      <c r="A29" s="31"/>
      <c r="B29" s="359"/>
      <c r="C29" s="359" t="s">
        <v>33</v>
      </c>
      <c r="D29" s="359"/>
      <c r="E29" s="359"/>
      <c r="F29" s="359" t="s">
        <v>32</v>
      </c>
      <c r="G29" s="359"/>
      <c r="H29" s="360"/>
      <c r="I29" s="359" t="s">
        <v>33</v>
      </c>
      <c r="J29" s="360"/>
    </row>
    <row r="30" spans="1:10" s="333" customFormat="1" ht="14.1" customHeight="1" x14ac:dyDescent="0.3">
      <c r="A30" s="31"/>
      <c r="B30" s="31"/>
      <c r="C30" s="222" t="s">
        <v>29</v>
      </c>
      <c r="D30" s="31"/>
      <c r="E30" s="392"/>
      <c r="F30" s="222" t="s">
        <v>255</v>
      </c>
      <c r="G30" s="31"/>
      <c r="H30" s="48"/>
      <c r="I30" s="222" t="s">
        <v>298</v>
      </c>
      <c r="J30" s="48"/>
    </row>
    <row r="31" spans="1:10" s="333" customFormat="1" ht="12.9" customHeight="1" x14ac:dyDescent="0.3">
      <c r="D31" s="333" t="s">
        <v>56</v>
      </c>
      <c r="E31" s="658" t="s">
        <v>255</v>
      </c>
      <c r="F31" s="658"/>
      <c r="G31" s="658"/>
      <c r="H31" s="659" t="s">
        <v>298</v>
      </c>
      <c r="I31" s="659"/>
      <c r="J31" s="659"/>
    </row>
    <row r="32" spans="1:10" s="333" customFormat="1" x14ac:dyDescent="0.3"/>
  </sheetData>
  <mergeCells count="11">
    <mergeCell ref="H31:J31"/>
    <mergeCell ref="G6:I6"/>
    <mergeCell ref="E7:E8"/>
    <mergeCell ref="E31:G31"/>
    <mergeCell ref="J6:J7"/>
    <mergeCell ref="A7:D8"/>
    <mergeCell ref="G7:G8"/>
    <mergeCell ref="H7:H8"/>
    <mergeCell ref="I7:I8"/>
    <mergeCell ref="A3:J3"/>
    <mergeCell ref="A4:J4"/>
  </mergeCells>
  <pageMargins left="1.31" right="0.39370078740157483" top="1.0236220472440944" bottom="0.74803149606299213" header="0.31496062992125984" footer="0.31496062992125984"/>
  <pageSetup paperSize="1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8"/>
  <sheetViews>
    <sheetView workbookViewId="0">
      <selection activeCell="A2" sqref="A2:J2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7" customWidth="1"/>
    <col min="10" max="10" width="18.109375" customWidth="1"/>
  </cols>
  <sheetData>
    <row r="1" spans="1:10" x14ac:dyDescent="0.3">
      <c r="J1" s="10"/>
    </row>
    <row r="2" spans="1:10" x14ac:dyDescent="0.3">
      <c r="A2" s="641"/>
      <c r="B2" s="641"/>
      <c r="C2" s="641"/>
      <c r="D2" s="641"/>
      <c r="E2" s="641"/>
      <c r="F2" s="641"/>
      <c r="G2" s="641"/>
      <c r="H2" s="641"/>
      <c r="I2" s="641"/>
      <c r="J2" s="641"/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52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s="31" customFormat="1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21.6" customHeight="1" thickBot="1" x14ac:dyDescent="0.35">
      <c r="A6" s="372" t="s">
        <v>375</v>
      </c>
    </row>
    <row r="7" spans="1:10" ht="15" thickBot="1" x14ac:dyDescent="0.35">
      <c r="A7" s="25"/>
      <c r="B7" s="377"/>
      <c r="C7" s="377"/>
      <c r="D7" s="377"/>
      <c r="E7" s="27"/>
      <c r="F7" s="375"/>
      <c r="G7" s="642" t="s">
        <v>20</v>
      </c>
      <c r="H7" s="642"/>
      <c r="I7" s="642"/>
      <c r="J7" s="615" t="s">
        <v>25</v>
      </c>
    </row>
    <row r="8" spans="1:10" x14ac:dyDescent="0.3">
      <c r="A8" s="646" t="s">
        <v>1</v>
      </c>
      <c r="B8" s="647"/>
      <c r="C8" s="647"/>
      <c r="D8" s="643"/>
      <c r="E8" s="685" t="s">
        <v>17</v>
      </c>
      <c r="F8" s="376" t="s">
        <v>18</v>
      </c>
      <c r="G8" s="644" t="s">
        <v>19</v>
      </c>
      <c r="H8" s="644" t="s">
        <v>24</v>
      </c>
      <c r="I8" s="644" t="s">
        <v>23</v>
      </c>
      <c r="J8" s="616"/>
    </row>
    <row r="9" spans="1:10" ht="15" thickBot="1" x14ac:dyDescent="0.35">
      <c r="A9" s="688"/>
      <c r="B9" s="689"/>
      <c r="C9" s="689"/>
      <c r="D9" s="690"/>
      <c r="E9" s="686"/>
      <c r="F9" s="291" t="s">
        <v>19</v>
      </c>
      <c r="G9" s="687"/>
      <c r="H9" s="687"/>
      <c r="I9" s="687"/>
      <c r="J9" s="291" t="s">
        <v>26</v>
      </c>
    </row>
    <row r="10" spans="1:10" x14ac:dyDescent="0.3">
      <c r="A10" s="378"/>
      <c r="B10" s="379"/>
      <c r="C10" s="379"/>
      <c r="D10" s="380"/>
      <c r="E10" s="293"/>
      <c r="F10" s="293"/>
      <c r="G10" s="293"/>
      <c r="H10" s="293"/>
      <c r="I10" s="293"/>
      <c r="J10" s="293"/>
    </row>
    <row r="11" spans="1:10" ht="9.6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x14ac:dyDescent="0.3">
      <c r="A12" s="11" t="s">
        <v>7</v>
      </c>
      <c r="B12" s="13"/>
      <c r="C12" s="6"/>
      <c r="D12" s="7"/>
      <c r="E12" s="9"/>
      <c r="F12" s="14"/>
      <c r="G12" s="417"/>
      <c r="H12" s="417"/>
      <c r="I12" s="417"/>
      <c r="J12" s="417"/>
    </row>
    <row r="13" spans="1:10" x14ac:dyDescent="0.3">
      <c r="A13" s="5"/>
      <c r="B13" s="6"/>
      <c r="C13" s="74" t="s">
        <v>8</v>
      </c>
      <c r="D13" s="33"/>
      <c r="E13" s="52" t="s">
        <v>80</v>
      </c>
      <c r="F13" s="14">
        <v>0</v>
      </c>
      <c r="G13" s="14">
        <v>0</v>
      </c>
      <c r="H13" s="14">
        <v>15000</v>
      </c>
      <c r="I13" s="14">
        <f t="shared" ref="I13:I18" si="0">SUM(G13:H13)</f>
        <v>15000</v>
      </c>
      <c r="J13" s="14">
        <v>15000</v>
      </c>
    </row>
    <row r="14" spans="1:10" x14ac:dyDescent="0.3">
      <c r="A14" s="5"/>
      <c r="B14" s="6"/>
      <c r="C14" s="74" t="s">
        <v>9</v>
      </c>
      <c r="D14" s="33"/>
      <c r="E14" s="52" t="s">
        <v>81</v>
      </c>
      <c r="F14" s="14">
        <v>0</v>
      </c>
      <c r="G14" s="14">
        <v>0</v>
      </c>
      <c r="H14" s="14">
        <v>15000</v>
      </c>
      <c r="I14" s="14">
        <f t="shared" si="0"/>
        <v>15000</v>
      </c>
      <c r="J14" s="14">
        <v>15000</v>
      </c>
    </row>
    <row r="15" spans="1:10" x14ac:dyDescent="0.3">
      <c r="A15" s="5"/>
      <c r="B15" s="6"/>
      <c r="C15" s="74" t="s">
        <v>10</v>
      </c>
      <c r="D15" s="33"/>
      <c r="E15" s="52" t="s">
        <v>82</v>
      </c>
      <c r="F15" s="14">
        <v>0</v>
      </c>
      <c r="G15" s="14">
        <v>0</v>
      </c>
      <c r="H15" s="14">
        <v>5000</v>
      </c>
      <c r="I15" s="14">
        <f t="shared" si="0"/>
        <v>5000</v>
      </c>
      <c r="J15" s="14">
        <v>5000</v>
      </c>
    </row>
    <row r="16" spans="1:10" x14ac:dyDescent="0.3">
      <c r="A16" s="5"/>
      <c r="B16" s="6"/>
      <c r="C16" s="138" t="s">
        <v>374</v>
      </c>
      <c r="D16" s="33"/>
      <c r="E16" s="52"/>
      <c r="F16" s="14">
        <v>0</v>
      </c>
      <c r="G16" s="14">
        <v>0</v>
      </c>
      <c r="H16" s="14">
        <v>50000</v>
      </c>
      <c r="I16" s="14">
        <f t="shared" si="0"/>
        <v>50000</v>
      </c>
      <c r="J16" s="14">
        <v>50000</v>
      </c>
    </row>
    <row r="17" spans="1:10" x14ac:dyDescent="0.3">
      <c r="A17" s="5"/>
      <c r="B17" s="6"/>
      <c r="C17" s="74" t="s">
        <v>336</v>
      </c>
      <c r="D17" s="74"/>
      <c r="E17" s="52" t="s">
        <v>85</v>
      </c>
      <c r="F17" s="14">
        <v>0</v>
      </c>
      <c r="G17" s="14">
        <v>0</v>
      </c>
      <c r="H17" s="14">
        <v>36000</v>
      </c>
      <c r="I17" s="14">
        <f t="shared" si="0"/>
        <v>36000</v>
      </c>
      <c r="J17" s="14">
        <v>36000</v>
      </c>
    </row>
    <row r="18" spans="1:10" x14ac:dyDescent="0.3">
      <c r="A18" s="5"/>
      <c r="B18" s="6"/>
      <c r="C18" s="36" t="s">
        <v>88</v>
      </c>
      <c r="D18" s="36"/>
      <c r="E18" s="151"/>
      <c r="F18" s="17">
        <f>SUM(F13:F17)</f>
        <v>0</v>
      </c>
      <c r="G18" s="17">
        <f>SUM(G13:G17)</f>
        <v>0</v>
      </c>
      <c r="H18" s="17">
        <f>SUM(H13:H17)</f>
        <v>121000</v>
      </c>
      <c r="I18" s="17">
        <f t="shared" si="0"/>
        <v>121000</v>
      </c>
      <c r="J18" s="17">
        <f>SUM(J13:J17)</f>
        <v>121000</v>
      </c>
    </row>
    <row r="19" spans="1:10" ht="13.2" customHeight="1" x14ac:dyDescent="0.3">
      <c r="A19" s="5"/>
      <c r="B19" s="6"/>
      <c r="C19" s="15"/>
      <c r="D19" s="7"/>
      <c r="E19" s="9"/>
      <c r="F19" s="9"/>
      <c r="G19" s="4"/>
      <c r="H19" s="4"/>
      <c r="I19" s="4"/>
      <c r="J19" s="4"/>
    </row>
    <row r="20" spans="1:10" ht="15" thickBot="1" x14ac:dyDescent="0.35">
      <c r="A20" s="8" t="s">
        <v>16</v>
      </c>
      <c r="B20" s="292"/>
      <c r="C20" s="2"/>
      <c r="D20" s="3"/>
      <c r="E20" s="4"/>
      <c r="F20" s="177">
        <f>F11+F18</f>
        <v>0</v>
      </c>
      <c r="G20" s="177">
        <f>SUM(G18:G19)</f>
        <v>0</v>
      </c>
      <c r="H20" s="177">
        <f>SUM(H18:H19)</f>
        <v>121000</v>
      </c>
      <c r="I20" s="177">
        <f>SUM(I18:I19)</f>
        <v>121000</v>
      </c>
      <c r="J20" s="177">
        <f>SUM(J18:J19)</f>
        <v>121000</v>
      </c>
    </row>
    <row r="21" spans="1:10" ht="15" thickTop="1" x14ac:dyDescent="0.3"/>
    <row r="22" spans="1:10" s="413" customFormat="1" x14ac:dyDescent="0.3"/>
    <row r="23" spans="1:10" s="333" customFormat="1" ht="14.1" customHeight="1" x14ac:dyDescent="0.3">
      <c r="A23" s="31" t="s">
        <v>28</v>
      </c>
      <c r="B23" s="31"/>
      <c r="C23" s="31"/>
      <c r="D23" s="31"/>
      <c r="E23" s="24" t="s">
        <v>30</v>
      </c>
      <c r="F23" s="48"/>
      <c r="G23" s="48"/>
      <c r="H23" s="40" t="s">
        <v>31</v>
      </c>
      <c r="I23" s="48"/>
      <c r="J23" s="48"/>
    </row>
    <row r="24" spans="1:10" s="333" customFormat="1" ht="14.1" customHeight="1" x14ac:dyDescent="0.3">
      <c r="A24" s="31"/>
      <c r="B24" s="31"/>
      <c r="C24" s="31"/>
      <c r="D24" s="31"/>
      <c r="E24" s="392"/>
      <c r="F24" s="48"/>
      <c r="G24" s="48"/>
      <c r="H24" s="48"/>
      <c r="I24" s="48"/>
      <c r="J24" s="48"/>
    </row>
    <row r="25" spans="1:10" s="333" customFormat="1" ht="14.1" customHeight="1" x14ac:dyDescent="0.3">
      <c r="A25" s="31"/>
      <c r="B25" s="359"/>
      <c r="C25" s="359" t="s">
        <v>33</v>
      </c>
      <c r="D25" s="359"/>
      <c r="E25" s="359"/>
      <c r="F25" s="359" t="s">
        <v>32</v>
      </c>
      <c r="G25" s="359"/>
      <c r="H25" s="360"/>
      <c r="I25" s="359" t="s">
        <v>33</v>
      </c>
      <c r="J25" s="360"/>
    </row>
    <row r="26" spans="1:10" s="333" customFormat="1" ht="14.1" customHeight="1" x14ac:dyDescent="0.3">
      <c r="A26" s="31"/>
      <c r="B26" s="31"/>
      <c r="C26" s="222" t="s">
        <v>29</v>
      </c>
      <c r="D26" s="31"/>
      <c r="E26" s="392"/>
      <c r="F26" s="222" t="s">
        <v>255</v>
      </c>
      <c r="G26" s="31"/>
      <c r="H26" s="48"/>
      <c r="I26" s="222" t="s">
        <v>298</v>
      </c>
      <c r="J26" s="48"/>
    </row>
    <row r="27" spans="1:10" s="333" customFormat="1" ht="12.9" customHeight="1" x14ac:dyDescent="0.3">
      <c r="D27" s="333" t="s">
        <v>56</v>
      </c>
      <c r="E27" s="658" t="s">
        <v>255</v>
      </c>
      <c r="F27" s="658"/>
      <c r="G27" s="658"/>
      <c r="H27" s="659" t="s">
        <v>298</v>
      </c>
      <c r="I27" s="659"/>
      <c r="J27" s="659"/>
    </row>
    <row r="28" spans="1:10" s="333" customFormat="1" x14ac:dyDescent="0.3"/>
  </sheetData>
  <mergeCells count="12">
    <mergeCell ref="E27:G27"/>
    <mergeCell ref="H27:J27"/>
    <mergeCell ref="A2:J2"/>
    <mergeCell ref="G7:I7"/>
    <mergeCell ref="J7:J8"/>
    <mergeCell ref="A8:D9"/>
    <mergeCell ref="E8:E9"/>
    <mergeCell ref="G8:G9"/>
    <mergeCell ref="H8:H9"/>
    <mergeCell ref="I8:I9"/>
    <mergeCell ref="A4:J4"/>
    <mergeCell ref="A5:J5"/>
  </mergeCells>
  <pageMargins left="1.2" right="0.39370078740157483" top="1.0236220472440944" bottom="0.74803149606299213" header="0.31496062992125984" footer="0.31496062992125984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Q105"/>
  <sheetViews>
    <sheetView topLeftCell="B25" zoomScale="69" zoomScaleNormal="69" workbookViewId="0">
      <selection activeCell="N39" sqref="N39"/>
    </sheetView>
  </sheetViews>
  <sheetFormatPr defaultColWidth="9.109375" defaultRowHeight="14.4" x14ac:dyDescent="0.3"/>
  <cols>
    <col min="1" max="1" width="3.5546875" style="39" customWidth="1"/>
    <col min="2" max="2" width="3.33203125" style="39" customWidth="1"/>
    <col min="3" max="3" width="3.6640625" style="39" customWidth="1"/>
    <col min="4" max="4" width="36.44140625" style="39" customWidth="1"/>
    <col min="5" max="5" width="15.88671875" style="68" customWidth="1"/>
    <col min="6" max="7" width="16.44140625" style="23" customWidth="1"/>
    <col min="8" max="9" width="16.88671875" style="23" customWidth="1"/>
    <col min="10" max="10" width="17.33203125" style="23" customWidth="1"/>
    <col min="11" max="16384" width="9.109375" style="39"/>
  </cols>
  <sheetData>
    <row r="1" spans="1:10" s="421" customFormat="1" x14ac:dyDescent="0.3">
      <c r="E1" s="442"/>
      <c r="F1" s="23"/>
      <c r="G1" s="23"/>
      <c r="H1" s="23"/>
      <c r="I1" s="23"/>
      <c r="J1" s="23"/>
    </row>
    <row r="2" spans="1:10" x14ac:dyDescent="0.3">
      <c r="E2" s="267"/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s="31" customFormat="1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14.1" customHeight="1" x14ac:dyDescent="0.3">
      <c r="A6" s="641"/>
      <c r="B6" s="641"/>
      <c r="C6" s="641"/>
      <c r="D6" s="641"/>
      <c r="E6" s="641"/>
      <c r="F6" s="641"/>
      <c r="G6" s="641"/>
      <c r="H6" s="641"/>
      <c r="I6" s="641"/>
      <c r="J6" s="641"/>
    </row>
    <row r="7" spans="1:10" ht="14.1" customHeight="1" x14ac:dyDescent="0.3">
      <c r="A7" s="673"/>
      <c r="B7" s="673"/>
      <c r="C7" s="673"/>
      <c r="D7" s="673"/>
      <c r="E7" s="673"/>
      <c r="F7" s="673"/>
      <c r="G7" s="673"/>
      <c r="H7" s="673"/>
      <c r="I7" s="673"/>
      <c r="J7" s="673"/>
    </row>
    <row r="8" spans="1:10" ht="14.1" customHeight="1" thickBot="1" x14ac:dyDescent="0.35">
      <c r="A8" s="672" t="s">
        <v>63</v>
      </c>
      <c r="B8" s="672"/>
      <c r="C8" s="672"/>
      <c r="D8" s="672"/>
      <c r="J8" s="211" t="s">
        <v>224</v>
      </c>
    </row>
    <row r="9" spans="1:10" ht="14.1" customHeight="1" thickBot="1" x14ac:dyDescent="0.35">
      <c r="A9" s="25"/>
      <c r="B9" s="391"/>
      <c r="C9" s="391"/>
      <c r="D9" s="391"/>
      <c r="E9" s="27"/>
      <c r="F9" s="387"/>
      <c r="G9" s="642" t="s">
        <v>20</v>
      </c>
      <c r="H9" s="642"/>
      <c r="I9" s="642"/>
      <c r="J9" s="615" t="s">
        <v>25</v>
      </c>
    </row>
    <row r="10" spans="1:10" ht="14.1" customHeight="1" x14ac:dyDescent="0.3">
      <c r="A10" s="646" t="s">
        <v>1</v>
      </c>
      <c r="B10" s="647"/>
      <c r="C10" s="647"/>
      <c r="D10" s="643"/>
      <c r="E10" s="643" t="s">
        <v>17</v>
      </c>
      <c r="F10" s="388" t="s">
        <v>18</v>
      </c>
      <c r="G10" s="401" t="s">
        <v>393</v>
      </c>
      <c r="H10" s="401" t="s">
        <v>22</v>
      </c>
      <c r="I10" s="644" t="s">
        <v>23</v>
      </c>
      <c r="J10" s="616"/>
    </row>
    <row r="11" spans="1:10" ht="14.1" customHeight="1" x14ac:dyDescent="0.3">
      <c r="A11" s="646"/>
      <c r="B11" s="647"/>
      <c r="C11" s="647"/>
      <c r="D11" s="643"/>
      <c r="E11" s="643"/>
      <c r="F11" s="388" t="s">
        <v>19</v>
      </c>
      <c r="G11" s="402" t="s">
        <v>19</v>
      </c>
      <c r="H11" s="402" t="s">
        <v>24</v>
      </c>
      <c r="I11" s="645"/>
      <c r="J11" s="388" t="s">
        <v>26</v>
      </c>
    </row>
    <row r="12" spans="1:10" ht="14.1" customHeight="1" thickBot="1" x14ac:dyDescent="0.35">
      <c r="A12" s="648" t="s">
        <v>395</v>
      </c>
      <c r="B12" s="649"/>
      <c r="C12" s="649"/>
      <c r="D12" s="650"/>
      <c r="E12" s="403" t="s">
        <v>396</v>
      </c>
      <c r="F12" s="403" t="s">
        <v>397</v>
      </c>
      <c r="G12" s="403" t="s">
        <v>398</v>
      </c>
      <c r="H12" s="403" t="s">
        <v>399</v>
      </c>
      <c r="I12" s="403" t="s">
        <v>400</v>
      </c>
      <c r="J12" s="403" t="s">
        <v>401</v>
      </c>
    </row>
    <row r="13" spans="1:10" ht="14.1" customHeight="1" x14ac:dyDescent="0.3">
      <c r="A13" s="651" t="s">
        <v>62</v>
      </c>
      <c r="B13" s="618"/>
      <c r="C13" s="618"/>
      <c r="D13" s="619"/>
      <c r="E13" s="290"/>
      <c r="F13" s="14"/>
      <c r="G13" s="14"/>
      <c r="H13" s="14"/>
      <c r="I13" s="14"/>
      <c r="J13" s="14"/>
    </row>
    <row r="14" spans="1:10" ht="14.1" customHeight="1" x14ac:dyDescent="0.3">
      <c r="A14" s="32"/>
      <c r="B14" s="621" t="s">
        <v>2</v>
      </c>
      <c r="C14" s="621"/>
      <c r="D14" s="622"/>
      <c r="E14" s="52" t="s">
        <v>158</v>
      </c>
      <c r="F14" s="14"/>
      <c r="G14" s="14"/>
      <c r="H14" s="14"/>
      <c r="I14" s="14"/>
      <c r="J14" s="14"/>
    </row>
    <row r="15" spans="1:10" ht="14.1" customHeight="1" x14ac:dyDescent="0.3">
      <c r="A15" s="32"/>
      <c r="B15" s="33"/>
      <c r="C15" s="621" t="s">
        <v>3</v>
      </c>
      <c r="D15" s="622"/>
      <c r="E15" s="92" t="s">
        <v>78</v>
      </c>
      <c r="F15" s="22">
        <v>8962692</v>
      </c>
      <c r="G15" s="22">
        <v>4555182</v>
      </c>
      <c r="H15" s="22">
        <v>5328774</v>
      </c>
      <c r="I15" s="22">
        <f t="shared" ref="I15:I30" si="0">SUM(G15:H15)</f>
        <v>9883956</v>
      </c>
      <c r="J15" s="22">
        <v>10089666</v>
      </c>
    </row>
    <row r="16" spans="1:10" ht="14.1" customHeight="1" x14ac:dyDescent="0.3">
      <c r="A16" s="32"/>
      <c r="B16" s="621" t="s">
        <v>4</v>
      </c>
      <c r="C16" s="621"/>
      <c r="D16" s="622"/>
      <c r="E16" s="52" t="s">
        <v>159</v>
      </c>
      <c r="F16" s="366">
        <f>SUM(F18:F25)</f>
        <v>3155446</v>
      </c>
      <c r="G16" s="366">
        <f>SUM(G18:G25)</f>
        <v>1601196</v>
      </c>
      <c r="H16" s="366">
        <f>SUM(H18:H25)</f>
        <v>1860130</v>
      </c>
      <c r="I16" s="366">
        <f t="shared" si="0"/>
        <v>3461326</v>
      </c>
      <c r="J16" s="366">
        <f>[2]Sheet1!F9</f>
        <v>3461326</v>
      </c>
    </row>
    <row r="17" spans="1:14" ht="14.1" customHeight="1" x14ac:dyDescent="0.3">
      <c r="A17" s="32"/>
      <c r="B17" s="31"/>
      <c r="C17" s="621" t="s">
        <v>5</v>
      </c>
      <c r="D17" s="622"/>
      <c r="E17" s="92" t="s">
        <v>79</v>
      </c>
      <c r="F17" s="22">
        <v>360000</v>
      </c>
      <c r="G17" s="22">
        <v>180000</v>
      </c>
      <c r="H17" s="22">
        <v>204000</v>
      </c>
      <c r="I17" s="22">
        <f t="shared" si="0"/>
        <v>384000</v>
      </c>
      <c r="J17" s="22">
        <f>[2]Sheet1!F10</f>
        <v>384000</v>
      </c>
    </row>
    <row r="18" spans="1:14" ht="14.1" customHeight="1" x14ac:dyDescent="0.3">
      <c r="A18" s="32"/>
      <c r="B18" s="31"/>
      <c r="C18" s="231" t="s">
        <v>128</v>
      </c>
      <c r="D18" s="230"/>
      <c r="E18" s="232" t="s">
        <v>143</v>
      </c>
      <c r="F18" s="22">
        <v>751500</v>
      </c>
      <c r="G18" s="22">
        <v>375750</v>
      </c>
      <c r="H18" s="22">
        <v>443250</v>
      </c>
      <c r="I18" s="22">
        <f t="shared" si="0"/>
        <v>819000</v>
      </c>
      <c r="J18" s="22">
        <f>[2]Sheet1!F11</f>
        <v>819000</v>
      </c>
    </row>
    <row r="19" spans="1:14" ht="14.1" customHeight="1" x14ac:dyDescent="0.3">
      <c r="A19" s="32"/>
      <c r="B19" s="31"/>
      <c r="C19" s="231" t="s">
        <v>129</v>
      </c>
      <c r="D19" s="230"/>
      <c r="E19" s="232" t="s">
        <v>144</v>
      </c>
      <c r="F19" s="22">
        <v>751500</v>
      </c>
      <c r="G19" s="22">
        <v>375750</v>
      </c>
      <c r="H19" s="22">
        <v>443250</v>
      </c>
      <c r="I19" s="22">
        <f t="shared" si="0"/>
        <v>819000</v>
      </c>
      <c r="J19" s="22">
        <f>[2]Sheet1!F12</f>
        <v>819000</v>
      </c>
    </row>
    <row r="20" spans="1:14" ht="14.1" customHeight="1" x14ac:dyDescent="0.3">
      <c r="A20" s="32"/>
      <c r="B20" s="31"/>
      <c r="C20" s="231" t="s">
        <v>130</v>
      </c>
      <c r="D20" s="230"/>
      <c r="E20" s="232" t="s">
        <v>145</v>
      </c>
      <c r="F20" s="22">
        <v>90000</v>
      </c>
      <c r="G20" s="22">
        <v>90000</v>
      </c>
      <c r="H20" s="22">
        <v>6000</v>
      </c>
      <c r="I20" s="22">
        <f t="shared" si="0"/>
        <v>96000</v>
      </c>
      <c r="J20" s="22">
        <f>[2]Sheet1!F13</f>
        <v>96000</v>
      </c>
    </row>
    <row r="21" spans="1:14" ht="14.1" customHeight="1" x14ac:dyDescent="0.3">
      <c r="A21" s="32"/>
      <c r="B21" s="31"/>
      <c r="C21" s="231" t="s">
        <v>133</v>
      </c>
      <c r="D21" s="230"/>
      <c r="E21" s="232" t="s">
        <v>148</v>
      </c>
      <c r="F21" s="22">
        <v>0</v>
      </c>
      <c r="G21" s="22">
        <v>0</v>
      </c>
      <c r="H21" s="14" t="s">
        <v>57</v>
      </c>
      <c r="I21" s="22">
        <f t="shared" si="0"/>
        <v>0</v>
      </c>
      <c r="J21" s="22">
        <v>0</v>
      </c>
      <c r="K21" s="39" t="s">
        <v>54</v>
      </c>
    </row>
    <row r="22" spans="1:14" ht="14.1" customHeight="1" x14ac:dyDescent="0.3">
      <c r="A22" s="32"/>
      <c r="B22" s="31"/>
      <c r="C22" s="231" t="s">
        <v>137</v>
      </c>
      <c r="D22" s="230"/>
      <c r="E22" s="232" t="s">
        <v>150</v>
      </c>
      <c r="F22" s="22"/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4" ht="14.1" customHeight="1" x14ac:dyDescent="0.3">
      <c r="A23" s="32"/>
      <c r="B23" s="31"/>
      <c r="C23" s="231" t="s">
        <v>136</v>
      </c>
      <c r="D23" s="230"/>
      <c r="E23" s="232" t="s">
        <v>152</v>
      </c>
      <c r="F23" s="22">
        <v>743804</v>
      </c>
      <c r="G23" s="22">
        <v>0</v>
      </c>
      <c r="H23" s="22">
        <v>823663</v>
      </c>
      <c r="I23" s="22">
        <f t="shared" si="0"/>
        <v>823663</v>
      </c>
      <c r="J23" s="22">
        <v>840812</v>
      </c>
    </row>
    <row r="24" spans="1:14" ht="14.1" customHeight="1" x14ac:dyDescent="0.3">
      <c r="A24" s="32"/>
      <c r="B24" s="31"/>
      <c r="C24" s="231" t="s">
        <v>233</v>
      </c>
      <c r="E24" s="232" t="s">
        <v>152</v>
      </c>
      <c r="F24" s="22">
        <v>743642</v>
      </c>
      <c r="G24" s="22">
        <v>759696</v>
      </c>
      <c r="H24" s="22">
        <v>63967</v>
      </c>
      <c r="I24" s="22">
        <f t="shared" si="0"/>
        <v>823663</v>
      </c>
      <c r="J24" s="22">
        <v>840812</v>
      </c>
    </row>
    <row r="25" spans="1:14" ht="14.1" customHeight="1" x14ac:dyDescent="0.3">
      <c r="A25" s="32"/>
      <c r="B25" s="31"/>
      <c r="C25" s="231" t="s">
        <v>138</v>
      </c>
      <c r="D25" s="230"/>
      <c r="E25" s="232" t="s">
        <v>153</v>
      </c>
      <c r="F25" s="22">
        <v>75000</v>
      </c>
      <c r="G25" s="22">
        <v>0</v>
      </c>
      <c r="H25" s="22">
        <v>80000</v>
      </c>
      <c r="I25" s="22">
        <f t="shared" si="0"/>
        <v>80000</v>
      </c>
      <c r="J25" s="22">
        <f>[2]Sheet1!F23</f>
        <v>80000</v>
      </c>
    </row>
    <row r="26" spans="1:14" ht="14.1" customHeight="1" x14ac:dyDescent="0.3">
      <c r="A26" s="32"/>
      <c r="B26" s="33" t="s">
        <v>60</v>
      </c>
      <c r="C26" s="33"/>
      <c r="D26" s="34"/>
      <c r="E26" s="52" t="s">
        <v>154</v>
      </c>
      <c r="F26" s="366">
        <f>SUM(F27:F31)</f>
        <v>1168414.44</v>
      </c>
      <c r="G26" s="366">
        <f t="shared" ref="G26" si="1">SUM(G27:G30)</f>
        <v>570096.48</v>
      </c>
      <c r="H26" s="366">
        <f>SUM(H27:H30)</f>
        <v>801604.52</v>
      </c>
      <c r="I26" s="366">
        <f t="shared" si="0"/>
        <v>1371701</v>
      </c>
      <c r="J26" s="366">
        <f>SUM(J27:J32)</f>
        <v>1614204</v>
      </c>
    </row>
    <row r="27" spans="1:14" ht="14.1" customHeight="1" x14ac:dyDescent="0.3">
      <c r="A27" s="32"/>
      <c r="B27" s="31"/>
      <c r="C27" s="81" t="s">
        <v>139</v>
      </c>
      <c r="D27" s="75"/>
      <c r="E27" s="52" t="s">
        <v>155</v>
      </c>
      <c r="F27" s="22">
        <v>1053003.24</v>
      </c>
      <c r="G27" s="22">
        <v>485127.58</v>
      </c>
      <c r="H27" s="22">
        <v>700961.42</v>
      </c>
      <c r="I27" s="14">
        <f t="shared" si="0"/>
        <v>1186089</v>
      </c>
      <c r="J27" s="14">
        <v>1210767</v>
      </c>
    </row>
    <row r="28" spans="1:14" ht="14.1" customHeight="1" x14ac:dyDescent="0.3">
      <c r="A28" s="32"/>
      <c r="B28" s="31"/>
      <c r="C28" s="81" t="s">
        <v>140</v>
      </c>
      <c r="D28" s="75"/>
      <c r="E28" s="52" t="s">
        <v>156</v>
      </c>
      <c r="F28" s="22">
        <v>18000</v>
      </c>
      <c r="G28" s="22">
        <v>13500</v>
      </c>
      <c r="H28" s="22">
        <v>15300</v>
      </c>
      <c r="I28" s="14">
        <f t="shared" si="0"/>
        <v>28800</v>
      </c>
      <c r="J28" s="14">
        <f>[2]Sheet1!F26</f>
        <v>28800</v>
      </c>
    </row>
    <row r="29" spans="1:14" ht="14.1" customHeight="1" x14ac:dyDescent="0.3">
      <c r="A29" s="32"/>
      <c r="B29" s="31"/>
      <c r="C29" s="81" t="s">
        <v>141</v>
      </c>
      <c r="D29" s="75"/>
      <c r="E29" s="52" t="s">
        <v>160</v>
      </c>
      <c r="F29" s="22">
        <v>79675.8</v>
      </c>
      <c r="G29" s="22">
        <v>63362.05</v>
      </c>
      <c r="H29" s="22">
        <v>74249.95</v>
      </c>
      <c r="I29" s="14">
        <f t="shared" si="0"/>
        <v>137612</v>
      </c>
      <c r="J29" s="14">
        <v>275544</v>
      </c>
      <c r="N29" s="413" t="s">
        <v>460</v>
      </c>
    </row>
    <row r="30" spans="1:14" ht="14.1" customHeight="1" x14ac:dyDescent="0.3">
      <c r="A30" s="32"/>
      <c r="B30" s="31"/>
      <c r="C30" s="81" t="s">
        <v>142</v>
      </c>
      <c r="D30" s="75"/>
      <c r="E30" s="52" t="s">
        <v>157</v>
      </c>
      <c r="F30" s="22">
        <v>17735.400000000001</v>
      </c>
      <c r="G30" s="22">
        <v>8106.85</v>
      </c>
      <c r="H30" s="22">
        <v>11093.15</v>
      </c>
      <c r="I30" s="14">
        <f t="shared" si="0"/>
        <v>19200</v>
      </c>
      <c r="J30" s="14">
        <v>19093</v>
      </c>
    </row>
    <row r="31" spans="1:14" ht="14.1" customHeight="1" x14ac:dyDescent="0.3">
      <c r="A31" s="32"/>
      <c r="B31" s="90" t="s">
        <v>6</v>
      </c>
      <c r="C31" s="89"/>
      <c r="E31" s="52" t="s">
        <v>161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</row>
    <row r="32" spans="1:14" ht="14.1" customHeight="1" x14ac:dyDescent="0.3">
      <c r="A32" s="32"/>
      <c r="B32" s="33"/>
      <c r="C32" s="170" t="s">
        <v>6</v>
      </c>
      <c r="D32" s="171"/>
      <c r="E32" s="52" t="s">
        <v>157</v>
      </c>
      <c r="F32" s="365">
        <f>SUM(F33:F34)</f>
        <v>75000</v>
      </c>
      <c r="G32" s="365" t="s">
        <v>54</v>
      </c>
      <c r="H32" s="365">
        <f t="shared" ref="H32:J32" si="2">SUM(H33:H34)</f>
        <v>80000</v>
      </c>
      <c r="I32" s="365">
        <f t="shared" si="2"/>
        <v>80000</v>
      </c>
      <c r="J32" s="365">
        <f t="shared" si="2"/>
        <v>80000</v>
      </c>
    </row>
    <row r="33" spans="1:10" ht="14.1" customHeight="1" x14ac:dyDescent="0.3">
      <c r="A33" s="32"/>
      <c r="B33" s="33"/>
      <c r="D33" s="33" t="s">
        <v>234</v>
      </c>
      <c r="E33" s="233"/>
      <c r="F33" s="22">
        <v>75000</v>
      </c>
      <c r="G33" s="22">
        <v>0</v>
      </c>
      <c r="H33" s="22">
        <v>80000</v>
      </c>
      <c r="I33" s="22">
        <f>SUM(H33)</f>
        <v>80000</v>
      </c>
      <c r="J33" s="22">
        <f>[2]Sheet1!$F$31</f>
        <v>80000</v>
      </c>
    </row>
    <row r="34" spans="1:10" ht="14.1" customHeight="1" x14ac:dyDescent="0.3">
      <c r="A34" s="32"/>
      <c r="B34" s="33"/>
      <c r="D34" s="74" t="s">
        <v>302</v>
      </c>
      <c r="E34" s="233"/>
      <c r="F34" s="22">
        <v>0</v>
      </c>
      <c r="G34" s="22">
        <v>0</v>
      </c>
      <c r="H34" s="22">
        <v>0</v>
      </c>
      <c r="I34" s="22">
        <f>SUM(G34:H34)</f>
        <v>0</v>
      </c>
      <c r="J34" s="22">
        <v>0</v>
      </c>
    </row>
    <row r="35" spans="1:10" ht="14.1" customHeight="1" x14ac:dyDescent="0.3">
      <c r="A35" s="189"/>
      <c r="B35" s="631" t="s">
        <v>87</v>
      </c>
      <c r="C35" s="631"/>
      <c r="D35" s="632"/>
      <c r="E35" s="30"/>
      <c r="F35" s="190">
        <f>SUM(F15,F16,F17,F26,F32)</f>
        <v>13721552.439999999</v>
      </c>
      <c r="G35" s="190">
        <f>SUM(G15,G16,G17,G26,G33)</f>
        <v>6906474.4800000004</v>
      </c>
      <c r="H35" s="190">
        <f>SUM(H15,H16,H17,H26,H32)</f>
        <v>8274508.5199999996</v>
      </c>
      <c r="I35" s="190">
        <f>SUM(I15,I16,I17,I26,I32)</f>
        <v>15180983</v>
      </c>
      <c r="J35" s="190">
        <f>SUM(J15,J17,J18,J19,J20,J23,J24,J25,J27,J28,J29,J30,J33)</f>
        <v>15583494</v>
      </c>
    </row>
    <row r="36" spans="1:10" s="20" customFormat="1" ht="14.1" customHeight="1" x14ac:dyDescent="0.3">
      <c r="A36" s="33"/>
      <c r="B36" s="172"/>
      <c r="C36" s="172"/>
      <c r="D36" s="172"/>
      <c r="E36" s="174"/>
      <c r="F36" s="58"/>
      <c r="G36" s="58"/>
      <c r="H36" s="58"/>
      <c r="I36" s="58"/>
      <c r="J36" s="58"/>
    </row>
    <row r="37" spans="1:10" s="20" customFormat="1" ht="14.1" customHeight="1" x14ac:dyDescent="0.3">
      <c r="A37" s="33"/>
      <c r="B37" s="172"/>
      <c r="C37" s="172"/>
      <c r="D37" s="172"/>
      <c r="E37" s="174"/>
      <c r="F37" s="58"/>
      <c r="G37" s="58"/>
      <c r="H37" s="58"/>
      <c r="I37" s="58"/>
    </row>
    <row r="38" spans="1:10" s="20" customFormat="1" ht="14.1" customHeight="1" x14ac:dyDescent="0.3">
      <c r="A38" s="33"/>
      <c r="B38" s="441"/>
      <c r="C38" s="441"/>
      <c r="D38" s="441"/>
      <c r="E38" s="440"/>
      <c r="F38" s="58" t="s">
        <v>54</v>
      </c>
      <c r="G38" s="58"/>
      <c r="H38" s="58"/>
      <c r="I38" s="58"/>
    </row>
    <row r="39" spans="1:10" s="20" customFormat="1" ht="14.1" customHeight="1" x14ac:dyDescent="0.3">
      <c r="A39" s="33"/>
      <c r="B39" s="441"/>
      <c r="C39" s="441"/>
      <c r="D39" s="441"/>
      <c r="E39" s="440"/>
      <c r="F39" s="58"/>
      <c r="G39" s="58"/>
      <c r="H39" s="58"/>
      <c r="I39" s="58"/>
    </row>
    <row r="40" spans="1:10" s="20" customFormat="1" ht="14.1" customHeight="1" x14ac:dyDescent="0.3">
      <c r="A40" s="33"/>
      <c r="B40" s="604"/>
      <c r="C40" s="604"/>
      <c r="D40" s="604"/>
      <c r="E40" s="607"/>
      <c r="F40" s="58"/>
      <c r="G40" s="58"/>
      <c r="H40" s="58"/>
      <c r="I40" s="58"/>
    </row>
    <row r="41" spans="1:10" s="20" customFormat="1" ht="14.1" customHeight="1" x14ac:dyDescent="0.3">
      <c r="A41" s="33"/>
      <c r="B41" s="604"/>
      <c r="C41" s="604"/>
      <c r="D41" s="604"/>
      <c r="E41" s="607"/>
      <c r="F41" s="58"/>
      <c r="G41" s="58"/>
      <c r="H41" s="58"/>
      <c r="I41" s="58"/>
    </row>
    <row r="42" spans="1:10" s="20" customFormat="1" ht="14.1" customHeight="1" x14ac:dyDescent="0.3">
      <c r="A42" s="33"/>
      <c r="B42" s="441"/>
      <c r="C42" s="441"/>
      <c r="D42" s="441"/>
      <c r="E42" s="440"/>
      <c r="F42" s="58"/>
      <c r="G42" s="58"/>
      <c r="H42" s="58"/>
      <c r="I42" s="58"/>
    </row>
    <row r="43" spans="1:10" s="20" customFormat="1" ht="3.6" customHeight="1" x14ac:dyDescent="0.3">
      <c r="A43" s="33"/>
      <c r="B43" s="264"/>
      <c r="C43" s="264"/>
      <c r="D43" s="264"/>
      <c r="E43" s="271"/>
      <c r="F43" s="58"/>
      <c r="G43" s="58"/>
      <c r="H43" s="58"/>
      <c r="I43" s="58"/>
      <c r="J43" s="58"/>
    </row>
    <row r="44" spans="1:10" s="20" customFormat="1" ht="13.2" customHeight="1" x14ac:dyDescent="0.3">
      <c r="A44" s="672" t="s">
        <v>531</v>
      </c>
      <c r="B44" s="672"/>
      <c r="C44" s="672"/>
      <c r="D44" s="672"/>
      <c r="E44" s="174"/>
      <c r="F44" s="58"/>
      <c r="G44" s="58"/>
      <c r="H44" s="58"/>
      <c r="I44" s="58"/>
      <c r="J44" s="211" t="s">
        <v>223</v>
      </c>
    </row>
    <row r="45" spans="1:10" ht="13.2" customHeight="1" x14ac:dyDescent="0.3">
      <c r="A45" s="41"/>
      <c r="B45" s="29"/>
      <c r="C45" s="29"/>
      <c r="D45" s="42"/>
      <c r="E45" s="276"/>
      <c r="F45" s="272"/>
      <c r="G45" s="663" t="s">
        <v>20</v>
      </c>
      <c r="H45" s="663"/>
      <c r="I45" s="663"/>
      <c r="J45" s="664" t="s">
        <v>25</v>
      </c>
    </row>
    <row r="46" spans="1:10" ht="13.2" customHeight="1" x14ac:dyDescent="0.3">
      <c r="A46" s="274"/>
      <c r="B46" s="271"/>
      <c r="C46" s="271"/>
      <c r="D46" s="275"/>
      <c r="E46" s="666" t="s">
        <v>17</v>
      </c>
      <c r="F46" s="273" t="s">
        <v>18</v>
      </c>
      <c r="G46" s="273" t="s">
        <v>21</v>
      </c>
      <c r="H46" s="273" t="s">
        <v>22</v>
      </c>
      <c r="I46" s="667" t="s">
        <v>23</v>
      </c>
      <c r="J46" s="665"/>
    </row>
    <row r="47" spans="1:10" ht="13.2" customHeight="1" x14ac:dyDescent="0.3">
      <c r="A47" s="669" t="s">
        <v>1</v>
      </c>
      <c r="B47" s="627"/>
      <c r="C47" s="627"/>
      <c r="D47" s="670"/>
      <c r="E47" s="666"/>
      <c r="F47" s="273" t="s">
        <v>19</v>
      </c>
      <c r="G47" s="273" t="s">
        <v>19</v>
      </c>
      <c r="H47" s="273" t="s">
        <v>24</v>
      </c>
      <c r="I47" s="668"/>
      <c r="J47" s="273" t="s">
        <v>26</v>
      </c>
    </row>
    <row r="48" spans="1:10" ht="13.2" customHeight="1" x14ac:dyDescent="0.3">
      <c r="A48" s="660">
        <v>1</v>
      </c>
      <c r="B48" s="661"/>
      <c r="C48" s="661"/>
      <c r="D48" s="662"/>
      <c r="E48" s="30">
        <v>2</v>
      </c>
      <c r="F48" s="88">
        <v>3</v>
      </c>
      <c r="G48" s="88">
        <v>4</v>
      </c>
      <c r="H48" s="88">
        <v>5</v>
      </c>
      <c r="I48" s="248">
        <v>6</v>
      </c>
      <c r="J48" s="88">
        <v>7</v>
      </c>
    </row>
    <row r="49" spans="1:12" ht="12.45" customHeight="1" x14ac:dyDescent="0.3">
      <c r="A49" s="191" t="s">
        <v>7</v>
      </c>
      <c r="B49" s="46"/>
      <c r="C49" s="46"/>
      <c r="D49" s="46"/>
      <c r="E49" s="175"/>
      <c r="F49" s="16"/>
      <c r="G49" s="16"/>
      <c r="H49" s="16"/>
      <c r="I49" s="16"/>
      <c r="J49" s="16"/>
    </row>
    <row r="50" spans="1:12" ht="12.45" customHeight="1" x14ac:dyDescent="0.3">
      <c r="A50" s="38"/>
      <c r="B50" s="620" t="s">
        <v>8</v>
      </c>
      <c r="C50" s="621"/>
      <c r="D50" s="622"/>
      <c r="E50" s="52" t="s">
        <v>121</v>
      </c>
      <c r="F50" s="14"/>
      <c r="G50" s="14"/>
      <c r="H50" s="14"/>
      <c r="I50" s="14"/>
      <c r="J50" s="14"/>
    </row>
    <row r="51" spans="1:12" ht="12.45" customHeight="1" x14ac:dyDescent="0.3">
      <c r="A51" s="38"/>
      <c r="B51" s="91"/>
      <c r="C51" s="620" t="s">
        <v>8</v>
      </c>
      <c r="D51" s="622"/>
      <c r="E51" s="52" t="s">
        <v>114</v>
      </c>
      <c r="F51" s="14">
        <v>107342.41</v>
      </c>
      <c r="G51" s="14">
        <v>24136.46</v>
      </c>
      <c r="H51" s="14">
        <v>475863.54</v>
      </c>
      <c r="I51" s="14">
        <f>SUM(G51:H51)</f>
        <v>500000</v>
      </c>
      <c r="J51" s="14">
        <v>500000</v>
      </c>
    </row>
    <row r="52" spans="1:12" ht="12.45" customHeight="1" x14ac:dyDescent="0.3">
      <c r="A52" s="38"/>
      <c r="B52" s="620" t="s">
        <v>9</v>
      </c>
      <c r="C52" s="621"/>
      <c r="D52" s="622"/>
      <c r="E52" s="52" t="s">
        <v>122</v>
      </c>
      <c r="F52" s="14"/>
      <c r="G52" s="14"/>
      <c r="H52" s="14"/>
      <c r="I52" s="14"/>
      <c r="J52" s="14"/>
    </row>
    <row r="53" spans="1:12" ht="12.45" customHeight="1" x14ac:dyDescent="0.3">
      <c r="A53" s="38"/>
      <c r="B53" s="67"/>
      <c r="C53" s="620" t="s">
        <v>50</v>
      </c>
      <c r="D53" s="622"/>
      <c r="E53" s="422" t="s">
        <v>461</v>
      </c>
      <c r="F53" s="14">
        <v>1754331.81</v>
      </c>
      <c r="G53" s="14">
        <v>408764.86</v>
      </c>
      <c r="H53" s="14">
        <v>2491235.14</v>
      </c>
      <c r="I53" s="14">
        <f>SUM(G53:H53)</f>
        <v>2900000</v>
      </c>
      <c r="J53" s="14">
        <v>2900000</v>
      </c>
    </row>
    <row r="54" spans="1:12" ht="12.45" customHeight="1" x14ac:dyDescent="0.3">
      <c r="A54" s="38"/>
      <c r="B54" s="620" t="s">
        <v>10</v>
      </c>
      <c r="C54" s="621"/>
      <c r="D54" s="622"/>
      <c r="E54" s="52" t="s">
        <v>123</v>
      </c>
      <c r="F54" s="14"/>
      <c r="G54" s="14"/>
      <c r="H54" s="14"/>
      <c r="I54" s="14"/>
      <c r="J54" s="14"/>
    </row>
    <row r="55" spans="1:12" ht="12.45" customHeight="1" x14ac:dyDescent="0.3">
      <c r="A55" s="38"/>
      <c r="B55" s="67"/>
      <c r="C55" s="620" t="s">
        <v>35</v>
      </c>
      <c r="D55" s="622"/>
      <c r="E55" s="52" t="s">
        <v>116</v>
      </c>
      <c r="F55" s="14">
        <v>20351.25</v>
      </c>
      <c r="G55" s="14">
        <v>30726</v>
      </c>
      <c r="H55" s="14">
        <v>29274</v>
      </c>
      <c r="I55" s="14">
        <f>SUM(G55:H55)</f>
        <v>60000</v>
      </c>
      <c r="J55" s="14">
        <v>60000</v>
      </c>
    </row>
    <row r="56" spans="1:12" ht="12.45" customHeight="1" x14ac:dyDescent="0.3">
      <c r="A56" s="38"/>
      <c r="B56" s="156"/>
      <c r="C56" s="156" t="s">
        <v>212</v>
      </c>
      <c r="D56" s="155"/>
      <c r="E56" s="233" t="s">
        <v>117</v>
      </c>
      <c r="F56" s="14">
        <v>194220</v>
      </c>
      <c r="G56" s="14">
        <v>0</v>
      </c>
      <c r="H56" s="14">
        <v>100000</v>
      </c>
      <c r="I56" s="14">
        <f>SUM(G56:H56)</f>
        <v>100000</v>
      </c>
      <c r="J56" s="14">
        <v>250000</v>
      </c>
    </row>
    <row r="57" spans="1:12" ht="12.45" customHeight="1" x14ac:dyDescent="0.3">
      <c r="A57" s="38"/>
      <c r="B57" s="620" t="s">
        <v>73</v>
      </c>
      <c r="C57" s="621"/>
      <c r="D57" s="622"/>
      <c r="E57" s="52" t="s">
        <v>125</v>
      </c>
      <c r="F57" s="14"/>
      <c r="G57" s="14"/>
      <c r="H57" s="14"/>
      <c r="I57" s="14"/>
      <c r="J57" s="14"/>
      <c r="L57" s="39" t="s">
        <v>54</v>
      </c>
    </row>
    <row r="58" spans="1:12" ht="12.45" customHeight="1" x14ac:dyDescent="0.3">
      <c r="A58" s="38"/>
      <c r="B58" s="67"/>
      <c r="C58" s="620" t="s">
        <v>99</v>
      </c>
      <c r="D58" s="622"/>
      <c r="E58" s="52" t="s">
        <v>119</v>
      </c>
      <c r="F58" s="14">
        <v>148420.97</v>
      </c>
      <c r="G58" s="14">
        <v>60880.23</v>
      </c>
      <c r="H58" s="14">
        <v>239119.77</v>
      </c>
      <c r="I58" s="14">
        <f>SUM(G58:H58)</f>
        <v>300000</v>
      </c>
      <c r="J58" s="14">
        <v>300000</v>
      </c>
    </row>
    <row r="59" spans="1:12" s="421" customFormat="1" ht="12.45" customHeight="1" x14ac:dyDescent="0.3">
      <c r="A59" s="38"/>
      <c r="B59" s="465"/>
      <c r="C59" s="465" t="s">
        <v>320</v>
      </c>
      <c r="D59" s="467"/>
      <c r="E59" s="422" t="s">
        <v>120</v>
      </c>
      <c r="F59" s="14">
        <v>0</v>
      </c>
      <c r="G59" s="14">
        <v>0</v>
      </c>
      <c r="H59" s="14">
        <v>25000</v>
      </c>
      <c r="I59" s="14">
        <f>SUM(G59:H59)</f>
        <v>25000</v>
      </c>
      <c r="J59" s="14">
        <v>0</v>
      </c>
    </row>
    <row r="60" spans="1:12" s="421" customFormat="1" ht="12.45" customHeight="1" x14ac:dyDescent="0.3">
      <c r="A60" s="38"/>
      <c r="B60" s="479" t="s">
        <v>499</v>
      </c>
      <c r="C60" s="479"/>
      <c r="D60" s="480"/>
      <c r="E60" s="422" t="s">
        <v>500</v>
      </c>
      <c r="F60" s="14"/>
      <c r="G60" s="14"/>
      <c r="H60" s="14"/>
      <c r="I60" s="14"/>
      <c r="J60" s="14"/>
    </row>
    <row r="61" spans="1:12" s="421" customFormat="1" ht="12.45" customHeight="1" x14ac:dyDescent="0.3">
      <c r="A61" s="38"/>
      <c r="B61" s="479"/>
      <c r="C61" s="479" t="s">
        <v>494</v>
      </c>
      <c r="D61" s="480"/>
      <c r="E61" s="422" t="s">
        <v>500</v>
      </c>
      <c r="F61" s="14">
        <v>0</v>
      </c>
      <c r="G61" s="14">
        <v>0</v>
      </c>
      <c r="H61" s="14">
        <v>30000</v>
      </c>
      <c r="I61" s="14">
        <f>SUM(G61:H61)</f>
        <v>30000</v>
      </c>
      <c r="J61" s="14">
        <v>0</v>
      </c>
    </row>
    <row r="62" spans="1:12" ht="12.45" customHeight="1" x14ac:dyDescent="0.3">
      <c r="A62" s="11"/>
      <c r="B62" s="635" t="s">
        <v>58</v>
      </c>
      <c r="C62" s="637"/>
      <c r="D62" s="622"/>
      <c r="E62" s="52" t="s">
        <v>162</v>
      </c>
      <c r="F62" s="14"/>
      <c r="G62" s="14"/>
      <c r="H62" s="14"/>
      <c r="I62" s="14"/>
      <c r="J62" s="14"/>
    </row>
    <row r="63" spans="1:12" ht="12.45" customHeight="1" x14ac:dyDescent="0.3">
      <c r="A63" s="11"/>
      <c r="B63" s="69"/>
      <c r="C63" s="635" t="s">
        <v>101</v>
      </c>
      <c r="D63" s="622"/>
      <c r="E63" s="52" t="s">
        <v>366</v>
      </c>
      <c r="F63" s="14">
        <v>2311837.44</v>
      </c>
      <c r="G63" s="14">
        <v>643123.16</v>
      </c>
      <c r="H63" s="14">
        <v>1256876.8400000001</v>
      </c>
      <c r="I63" s="14">
        <f>SUM(G63:H63)</f>
        <v>1900000</v>
      </c>
      <c r="J63" s="14">
        <v>2200000</v>
      </c>
    </row>
    <row r="64" spans="1:12" ht="12.45" customHeight="1" x14ac:dyDescent="0.3">
      <c r="A64" s="11"/>
      <c r="B64" s="620" t="s">
        <v>13</v>
      </c>
      <c r="C64" s="620"/>
      <c r="D64" s="636"/>
      <c r="E64" s="52" t="s">
        <v>166</v>
      </c>
      <c r="F64" s="14"/>
      <c r="G64" s="14"/>
      <c r="H64" s="14"/>
      <c r="I64" s="14"/>
      <c r="J64" s="14"/>
    </row>
    <row r="65" spans="1:17" ht="12.45" customHeight="1" x14ac:dyDescent="0.3">
      <c r="A65" s="11"/>
      <c r="B65" s="67"/>
      <c r="C65" s="671" t="s">
        <v>102</v>
      </c>
      <c r="D65" s="654"/>
      <c r="E65" s="52" t="s">
        <v>167</v>
      </c>
      <c r="F65" s="14">
        <v>6000</v>
      </c>
      <c r="G65" s="14">
        <v>0</v>
      </c>
      <c r="H65" s="14">
        <v>20000</v>
      </c>
      <c r="I65" s="14">
        <f>SUM(G65:H65)</f>
        <v>20000</v>
      </c>
      <c r="J65" s="14">
        <v>20000</v>
      </c>
    </row>
    <row r="66" spans="1:17" ht="12.45" customHeight="1" x14ac:dyDescent="0.3">
      <c r="A66" s="11"/>
      <c r="B66" s="156"/>
      <c r="C66" s="237" t="s">
        <v>103</v>
      </c>
      <c r="D66" s="235"/>
      <c r="E66" s="52" t="s">
        <v>168</v>
      </c>
      <c r="F66" s="14">
        <v>101495</v>
      </c>
      <c r="G66" s="14">
        <v>59880</v>
      </c>
      <c r="H66" s="14">
        <v>40120</v>
      </c>
      <c r="I66" s="14">
        <f>SUM(G66:H66)</f>
        <v>100000</v>
      </c>
      <c r="J66" s="14">
        <v>200000</v>
      </c>
    </row>
    <row r="67" spans="1:17" ht="12.45" customHeight="1" x14ac:dyDescent="0.3">
      <c r="A67" s="11"/>
      <c r="B67" s="618" t="s">
        <v>88</v>
      </c>
      <c r="C67" s="618"/>
      <c r="D67" s="619"/>
      <c r="E67" s="50"/>
      <c r="F67" s="17">
        <f>SUM(F51:F66)</f>
        <v>4643998.88</v>
      </c>
      <c r="G67" s="17">
        <f>SUM(G51:G66)</f>
        <v>1227510.71</v>
      </c>
      <c r="H67" s="17">
        <f>SUM(H51:H66)</f>
        <v>4707489.29</v>
      </c>
      <c r="I67" s="17">
        <f>SUM(I51:I66)</f>
        <v>5935000</v>
      </c>
      <c r="J67" s="17">
        <f>SUM(J51:J66)</f>
        <v>6430000</v>
      </c>
    </row>
    <row r="68" spans="1:17" ht="12.45" customHeight="1" x14ac:dyDescent="0.3">
      <c r="A68" s="651" t="s">
        <v>15</v>
      </c>
      <c r="B68" s="618"/>
      <c r="C68" s="618"/>
      <c r="D68" s="619"/>
      <c r="E68" s="50"/>
      <c r="F68" s="17"/>
      <c r="G68" s="17"/>
      <c r="H68" s="17"/>
      <c r="I68" s="17"/>
      <c r="J68" s="17"/>
    </row>
    <row r="69" spans="1:17" ht="12.45" customHeight="1" x14ac:dyDescent="0.3">
      <c r="A69" s="38"/>
      <c r="B69" s="621" t="s">
        <v>86</v>
      </c>
      <c r="C69" s="621"/>
      <c r="D69" s="622"/>
      <c r="E69" s="52" t="s">
        <v>180</v>
      </c>
      <c r="F69" s="14"/>
      <c r="G69" s="14"/>
      <c r="H69" s="14"/>
      <c r="I69" s="14"/>
      <c r="J69" s="14"/>
    </row>
    <row r="70" spans="1:17" ht="12.45" customHeight="1" x14ac:dyDescent="0.3">
      <c r="A70" s="38"/>
      <c r="B70" s="384"/>
      <c r="C70" s="384" t="s">
        <v>406</v>
      </c>
      <c r="D70" s="384"/>
      <c r="E70" s="422" t="s">
        <v>287</v>
      </c>
      <c r="F70" s="14">
        <v>60000</v>
      </c>
      <c r="G70" s="14">
        <v>60000</v>
      </c>
      <c r="H70" s="14">
        <v>0</v>
      </c>
      <c r="I70" s="14">
        <f t="shared" ref="I70:I80" si="3">SUM(G70:H70)</f>
        <v>60000</v>
      </c>
      <c r="J70" s="14">
        <v>0</v>
      </c>
      <c r="M70" s="413" t="s">
        <v>54</v>
      </c>
    </row>
    <row r="71" spans="1:17" s="421" customFormat="1" ht="12.45" customHeight="1" x14ac:dyDescent="0.3">
      <c r="A71" s="38"/>
      <c r="B71" s="430"/>
      <c r="C71" s="430" t="s">
        <v>40</v>
      </c>
      <c r="D71" s="430"/>
      <c r="E71" s="422" t="s">
        <v>507</v>
      </c>
      <c r="F71" s="14">
        <v>19697</v>
      </c>
      <c r="G71" s="14">
        <v>18995</v>
      </c>
      <c r="H71" s="14">
        <v>1005</v>
      </c>
      <c r="I71" s="14">
        <f>SUM(G71:H71)</f>
        <v>20000</v>
      </c>
      <c r="J71" s="14">
        <v>0</v>
      </c>
    </row>
    <row r="72" spans="1:17" s="421" customFormat="1" ht="12.45" customHeight="1" x14ac:dyDescent="0.3">
      <c r="A72" s="38"/>
      <c r="C72" s="465" t="s">
        <v>468</v>
      </c>
      <c r="D72" s="467"/>
      <c r="E72" s="422" t="s">
        <v>508</v>
      </c>
      <c r="F72" s="14">
        <v>0</v>
      </c>
      <c r="G72" s="14">
        <v>24700</v>
      </c>
      <c r="H72" s="14">
        <v>300</v>
      </c>
      <c r="I72" s="14">
        <f>SUM(G72:H72)</f>
        <v>25000</v>
      </c>
      <c r="J72" s="14">
        <v>0</v>
      </c>
    </row>
    <row r="73" spans="1:17" ht="12.45" customHeight="1" x14ac:dyDescent="0.3">
      <c r="A73" s="38"/>
      <c r="B73" s="170" t="s">
        <v>215</v>
      </c>
      <c r="C73" s="167"/>
      <c r="E73" s="52" t="s">
        <v>188</v>
      </c>
      <c r="F73" s="14">
        <v>0</v>
      </c>
      <c r="G73" s="14">
        <v>0</v>
      </c>
      <c r="H73" s="14">
        <v>0</v>
      </c>
      <c r="I73" s="14">
        <f t="shared" si="3"/>
        <v>0</v>
      </c>
      <c r="J73" s="14">
        <v>0</v>
      </c>
    </row>
    <row r="74" spans="1:17" ht="12.45" customHeight="1" x14ac:dyDescent="0.3">
      <c r="A74" s="38"/>
      <c r="B74" s="154"/>
      <c r="C74" s="465" t="s">
        <v>466</v>
      </c>
      <c r="D74" s="155"/>
      <c r="E74" s="52" t="s">
        <v>285</v>
      </c>
      <c r="F74" s="14">
        <v>0</v>
      </c>
      <c r="G74" s="14">
        <v>49000</v>
      </c>
      <c r="H74" s="14">
        <v>1000</v>
      </c>
      <c r="I74" s="14">
        <f t="shared" si="3"/>
        <v>50000</v>
      </c>
      <c r="J74" s="14">
        <v>0</v>
      </c>
    </row>
    <row r="75" spans="1:17" ht="12.45" customHeight="1" x14ac:dyDescent="0.3">
      <c r="A75" s="38"/>
      <c r="B75" s="410"/>
      <c r="C75" s="409" t="s">
        <v>408</v>
      </c>
      <c r="D75" s="411"/>
      <c r="E75" s="422" t="s">
        <v>188</v>
      </c>
      <c r="F75" s="14">
        <v>10000</v>
      </c>
      <c r="G75" s="14">
        <v>0</v>
      </c>
      <c r="H75" s="14">
        <v>0</v>
      </c>
      <c r="I75" s="14">
        <f>SUM(G75:H75)</f>
        <v>0</v>
      </c>
      <c r="J75" s="14">
        <v>0</v>
      </c>
    </row>
    <row r="76" spans="1:17" ht="12.45" customHeight="1" x14ac:dyDescent="0.3">
      <c r="A76" s="38"/>
      <c r="B76" s="91" t="s">
        <v>184</v>
      </c>
      <c r="D76" s="89"/>
      <c r="E76" s="52" t="s">
        <v>185</v>
      </c>
      <c r="F76" s="14">
        <v>0</v>
      </c>
      <c r="G76" s="14">
        <v>0</v>
      </c>
      <c r="H76" s="14">
        <v>0</v>
      </c>
      <c r="I76" s="14">
        <f t="shared" si="3"/>
        <v>0</v>
      </c>
      <c r="J76" s="14">
        <v>0</v>
      </c>
    </row>
    <row r="77" spans="1:17" ht="12.45" customHeight="1" x14ac:dyDescent="0.3">
      <c r="A77" s="38"/>
      <c r="B77" s="156" t="s">
        <v>211</v>
      </c>
      <c r="C77" s="156"/>
      <c r="D77" s="155"/>
      <c r="E77" s="52" t="s">
        <v>183</v>
      </c>
      <c r="F77" s="14">
        <v>0</v>
      </c>
      <c r="G77" s="14">
        <v>0</v>
      </c>
      <c r="H77" s="14">
        <v>0</v>
      </c>
      <c r="I77" s="14">
        <f t="shared" si="3"/>
        <v>0</v>
      </c>
      <c r="J77" s="14">
        <v>0</v>
      </c>
    </row>
    <row r="78" spans="1:17" ht="12.45" customHeight="1" x14ac:dyDescent="0.3">
      <c r="A78" s="38"/>
      <c r="C78" s="300" t="s">
        <v>318</v>
      </c>
      <c r="D78" s="302"/>
      <c r="E78" s="52" t="s">
        <v>356</v>
      </c>
      <c r="F78" s="14"/>
      <c r="G78" s="14">
        <v>0</v>
      </c>
      <c r="H78" s="14">
        <v>0</v>
      </c>
      <c r="I78" s="14">
        <v>0</v>
      </c>
      <c r="J78" s="14">
        <v>0</v>
      </c>
    </row>
    <row r="79" spans="1:17" ht="12.45" customHeight="1" x14ac:dyDescent="0.3">
      <c r="A79" s="38"/>
      <c r="C79" s="349" t="s">
        <v>349</v>
      </c>
      <c r="D79" s="350"/>
      <c r="E79" s="52" t="s">
        <v>357</v>
      </c>
      <c r="F79" s="14"/>
      <c r="G79" s="14">
        <v>0</v>
      </c>
      <c r="H79" s="14">
        <v>0</v>
      </c>
      <c r="I79" s="14">
        <f t="shared" si="3"/>
        <v>0</v>
      </c>
      <c r="J79" s="14">
        <v>0</v>
      </c>
    </row>
    <row r="80" spans="1:17" ht="12.45" customHeight="1" x14ac:dyDescent="0.3">
      <c r="A80" s="38"/>
      <c r="C80" s="349" t="s">
        <v>350</v>
      </c>
      <c r="D80" s="350"/>
      <c r="E80" s="52" t="s">
        <v>353</v>
      </c>
      <c r="F80" s="14">
        <v>30000</v>
      </c>
      <c r="G80" s="14">
        <v>0</v>
      </c>
      <c r="H80" s="14">
        <v>0</v>
      </c>
      <c r="I80" s="14">
        <f t="shared" si="3"/>
        <v>0</v>
      </c>
      <c r="J80" s="14">
        <v>0</v>
      </c>
      <c r="Q80" s="39" t="s">
        <v>54</v>
      </c>
    </row>
    <row r="81" spans="1:10" ht="12.45" customHeight="1" x14ac:dyDescent="0.3">
      <c r="A81" s="38"/>
      <c r="C81" s="409" t="s">
        <v>407</v>
      </c>
      <c r="D81" s="411"/>
      <c r="E81" s="422" t="s">
        <v>351</v>
      </c>
      <c r="F81" s="14">
        <v>30000</v>
      </c>
      <c r="G81" s="14">
        <v>0</v>
      </c>
      <c r="H81" s="14">
        <v>0</v>
      </c>
      <c r="I81" s="14">
        <f>SUM(G81:H81)</f>
        <v>0</v>
      </c>
      <c r="J81" s="14">
        <v>0</v>
      </c>
    </row>
    <row r="82" spans="1:10" s="421" customFormat="1" ht="12.45" customHeight="1" x14ac:dyDescent="0.3">
      <c r="A82" s="38"/>
      <c r="C82" s="465" t="s">
        <v>467</v>
      </c>
      <c r="D82" s="467"/>
      <c r="E82" s="422" t="s">
        <v>352</v>
      </c>
      <c r="F82" s="14">
        <v>0</v>
      </c>
      <c r="G82" s="14">
        <v>30000</v>
      </c>
      <c r="H82" s="14">
        <v>0</v>
      </c>
      <c r="I82" s="14">
        <f>SUM(G82:H82)</f>
        <v>30000</v>
      </c>
      <c r="J82" s="14">
        <v>0</v>
      </c>
    </row>
    <row r="83" spans="1:10" ht="12.45" customHeight="1" x14ac:dyDescent="0.3">
      <c r="A83" s="38"/>
      <c r="B83" s="618" t="s">
        <v>89</v>
      </c>
      <c r="C83" s="618"/>
      <c r="D83" s="619"/>
      <c r="E83" s="45"/>
      <c r="F83" s="17">
        <f>SUM(F70:F82)</f>
        <v>149697</v>
      </c>
      <c r="G83" s="17">
        <f>SUM(G70:G82)</f>
        <v>182695</v>
      </c>
      <c r="H83" s="17">
        <f>SUM(H70:H82)</f>
        <v>2305</v>
      </c>
      <c r="I83" s="17">
        <f>SUM(G83:H83)</f>
        <v>185000</v>
      </c>
      <c r="J83" s="17">
        <f>SUM(J69:J82)</f>
        <v>0</v>
      </c>
    </row>
    <row r="84" spans="1:10" ht="12.45" customHeight="1" thickBot="1" x14ac:dyDescent="0.35">
      <c r="A84" s="630" t="s">
        <v>16</v>
      </c>
      <c r="B84" s="631"/>
      <c r="C84" s="631"/>
      <c r="D84" s="632"/>
      <c r="E84" s="30"/>
      <c r="F84" s="152">
        <f>SUM(F83,F67,F35)</f>
        <v>18515248.32</v>
      </c>
      <c r="G84" s="152">
        <f>SUM(G83,G67,G35)</f>
        <v>8316680.1900000004</v>
      </c>
      <c r="H84" s="152">
        <f>SUM(H83,H67,H35)</f>
        <v>12984302.809999999</v>
      </c>
      <c r="I84" s="152">
        <f>SUM(I83,I67,I35)</f>
        <v>21300983</v>
      </c>
      <c r="J84" s="152">
        <f>SUM(J83,J67,J35)</f>
        <v>22013494</v>
      </c>
    </row>
    <row r="85" spans="1:10" ht="7.2" customHeight="1" thickTop="1" x14ac:dyDescent="0.3"/>
    <row r="86" spans="1:10" s="333" customFormat="1" ht="12.45" customHeight="1" x14ac:dyDescent="0.3">
      <c r="A86" s="31" t="s">
        <v>28</v>
      </c>
      <c r="B86" s="31"/>
      <c r="C86" s="31"/>
      <c r="D86" s="31"/>
      <c r="E86" s="24" t="s">
        <v>30</v>
      </c>
      <c r="F86" s="48"/>
      <c r="G86" s="48"/>
      <c r="H86" s="40" t="s">
        <v>31</v>
      </c>
      <c r="I86" s="48"/>
      <c r="J86" s="48"/>
    </row>
    <row r="87" spans="1:10" s="333" customFormat="1" ht="12.45" customHeight="1" x14ac:dyDescent="0.3">
      <c r="A87" s="31"/>
      <c r="B87" s="31"/>
      <c r="C87" s="31"/>
      <c r="D87" s="31" t="s">
        <v>54</v>
      </c>
      <c r="E87" s="392"/>
      <c r="F87" s="48"/>
      <c r="G87" s="48"/>
      <c r="H87" s="48"/>
      <c r="I87" s="48"/>
      <c r="J87" s="48"/>
    </row>
    <row r="88" spans="1:10" s="333" customFormat="1" ht="12.45" customHeight="1" x14ac:dyDescent="0.3">
      <c r="A88" s="31"/>
      <c r="B88" s="359"/>
      <c r="C88" s="359" t="s">
        <v>186</v>
      </c>
      <c r="D88" s="359"/>
      <c r="E88" s="359"/>
      <c r="F88" s="359" t="s">
        <v>32</v>
      </c>
      <c r="G88" s="359"/>
      <c r="H88" s="360"/>
      <c r="I88" s="359" t="s">
        <v>33</v>
      </c>
      <c r="J88" s="360"/>
    </row>
    <row r="89" spans="1:10" s="333" customFormat="1" ht="12.45" customHeight="1" x14ac:dyDescent="0.3">
      <c r="A89" s="31"/>
      <c r="B89" s="31"/>
      <c r="C89" s="222" t="s">
        <v>29</v>
      </c>
      <c r="D89" s="31"/>
      <c r="E89" s="392"/>
      <c r="F89" s="222" t="s">
        <v>255</v>
      </c>
      <c r="G89" s="31"/>
      <c r="H89" s="48"/>
      <c r="I89" s="222" t="s">
        <v>298</v>
      </c>
      <c r="J89" s="48"/>
    </row>
    <row r="90" spans="1:10" s="333" customFormat="1" x14ac:dyDescent="0.3">
      <c r="A90" s="658" t="s">
        <v>29</v>
      </c>
      <c r="B90" s="658"/>
      <c r="C90" s="658"/>
      <c r="D90" s="658"/>
      <c r="E90" s="658" t="s">
        <v>255</v>
      </c>
      <c r="F90" s="658"/>
      <c r="G90" s="658"/>
      <c r="H90" s="659" t="s">
        <v>298</v>
      </c>
      <c r="I90" s="659"/>
      <c r="J90" s="659"/>
    </row>
    <row r="91" spans="1:10" s="221" customFormat="1" x14ac:dyDescent="0.3">
      <c r="E91" s="405"/>
      <c r="F91" s="406"/>
      <c r="G91" s="406"/>
      <c r="H91" s="406"/>
      <c r="I91" s="406"/>
      <c r="J91" s="406"/>
    </row>
    <row r="92" spans="1:10" s="221" customFormat="1" x14ac:dyDescent="0.3">
      <c r="E92" s="405"/>
      <c r="F92" s="406"/>
      <c r="G92" s="406"/>
      <c r="H92" s="406"/>
      <c r="I92" s="406"/>
      <c r="J92" s="406"/>
    </row>
    <row r="93" spans="1:10" s="221" customFormat="1" x14ac:dyDescent="0.3">
      <c r="E93" s="405"/>
      <c r="F93" s="406"/>
      <c r="G93" s="406"/>
      <c r="H93" s="406"/>
      <c r="I93" s="406"/>
      <c r="J93" s="406"/>
    </row>
    <row r="94" spans="1:10" s="221" customFormat="1" x14ac:dyDescent="0.3">
      <c r="E94" s="405"/>
      <c r="F94" s="406"/>
      <c r="G94" s="406"/>
      <c r="H94" s="406"/>
      <c r="I94" s="406"/>
      <c r="J94" s="406"/>
    </row>
    <row r="95" spans="1:10" s="221" customFormat="1" x14ac:dyDescent="0.3">
      <c r="E95" s="405"/>
      <c r="F95" s="406"/>
      <c r="G95" s="406"/>
      <c r="H95" s="406"/>
      <c r="I95" s="406"/>
      <c r="J95" s="406"/>
    </row>
    <row r="96" spans="1:10" s="221" customFormat="1" x14ac:dyDescent="0.3">
      <c r="E96" s="405"/>
      <c r="F96" s="406"/>
      <c r="G96" s="406"/>
      <c r="H96" s="406"/>
      <c r="I96" s="406"/>
      <c r="J96" s="406"/>
    </row>
    <row r="97" spans="5:10" s="221" customFormat="1" x14ac:dyDescent="0.3">
      <c r="E97" s="405"/>
      <c r="F97" s="406"/>
      <c r="G97" s="406"/>
      <c r="H97" s="406"/>
      <c r="I97" s="406"/>
      <c r="J97" s="406"/>
    </row>
    <row r="98" spans="5:10" s="221" customFormat="1" x14ac:dyDescent="0.3">
      <c r="E98" s="405"/>
      <c r="F98" s="406"/>
      <c r="G98" s="406"/>
      <c r="H98" s="406"/>
      <c r="I98" s="406"/>
      <c r="J98" s="406"/>
    </row>
    <row r="99" spans="5:10" s="221" customFormat="1" x14ac:dyDescent="0.3">
      <c r="E99" s="405"/>
      <c r="F99" s="406"/>
      <c r="G99" s="406"/>
      <c r="H99" s="406"/>
      <c r="I99" s="406"/>
      <c r="J99" s="406"/>
    </row>
    <row r="100" spans="5:10" s="221" customFormat="1" x14ac:dyDescent="0.3">
      <c r="E100" s="405"/>
      <c r="F100" s="406"/>
      <c r="G100" s="406"/>
      <c r="H100" s="406"/>
      <c r="I100" s="406"/>
      <c r="J100" s="406"/>
    </row>
    <row r="101" spans="5:10" s="221" customFormat="1" x14ac:dyDescent="0.3">
      <c r="E101" s="405"/>
      <c r="F101" s="406"/>
      <c r="G101" s="406"/>
      <c r="H101" s="406"/>
      <c r="I101" s="406"/>
      <c r="J101" s="406"/>
    </row>
    <row r="102" spans="5:10" s="221" customFormat="1" x14ac:dyDescent="0.3">
      <c r="E102" s="405"/>
      <c r="F102" s="406"/>
      <c r="G102" s="406"/>
      <c r="H102" s="406"/>
      <c r="I102" s="406"/>
      <c r="J102" s="406"/>
    </row>
    <row r="103" spans="5:10" s="221" customFormat="1" x14ac:dyDescent="0.3">
      <c r="E103" s="405"/>
      <c r="F103" s="406"/>
      <c r="G103" s="406"/>
      <c r="H103" s="406"/>
      <c r="I103" s="406"/>
      <c r="J103" s="406"/>
    </row>
    <row r="104" spans="5:10" s="221" customFormat="1" x14ac:dyDescent="0.3">
      <c r="E104" s="405"/>
      <c r="F104" s="406"/>
      <c r="G104" s="406"/>
      <c r="H104" s="406"/>
      <c r="I104" s="406"/>
      <c r="J104" s="406"/>
    </row>
    <row r="105" spans="5:10" s="221" customFormat="1" x14ac:dyDescent="0.3">
      <c r="E105" s="405"/>
      <c r="F105" s="406"/>
      <c r="G105" s="406"/>
      <c r="H105" s="406"/>
      <c r="I105" s="406"/>
      <c r="J105" s="406"/>
    </row>
  </sheetData>
  <mergeCells count="44">
    <mergeCell ref="C63:D63"/>
    <mergeCell ref="A4:J4"/>
    <mergeCell ref="A5:J5"/>
    <mergeCell ref="A44:D44"/>
    <mergeCell ref="A6:J6"/>
    <mergeCell ref="A7:J7"/>
    <mergeCell ref="A8:D8"/>
    <mergeCell ref="G9:I9"/>
    <mergeCell ref="J9:J10"/>
    <mergeCell ref="E10:E11"/>
    <mergeCell ref="I10:I11"/>
    <mergeCell ref="A10:D11"/>
    <mergeCell ref="B69:D69"/>
    <mergeCell ref="A84:D84"/>
    <mergeCell ref="B54:D54"/>
    <mergeCell ref="C53:D53"/>
    <mergeCell ref="A12:D12"/>
    <mergeCell ref="A13:D13"/>
    <mergeCell ref="B14:D14"/>
    <mergeCell ref="C15:D15"/>
    <mergeCell ref="B16:D16"/>
    <mergeCell ref="C17:D17"/>
    <mergeCell ref="B35:D35"/>
    <mergeCell ref="B50:D50"/>
    <mergeCell ref="B52:D52"/>
    <mergeCell ref="C51:D51"/>
    <mergeCell ref="C55:D55"/>
    <mergeCell ref="C58:D58"/>
    <mergeCell ref="A90:D90"/>
    <mergeCell ref="E90:G90"/>
    <mergeCell ref="H90:J90"/>
    <mergeCell ref="A48:D48"/>
    <mergeCell ref="G45:I45"/>
    <mergeCell ref="J45:J46"/>
    <mergeCell ref="E46:E47"/>
    <mergeCell ref="I46:I47"/>
    <mergeCell ref="A47:D47"/>
    <mergeCell ref="C65:D65"/>
    <mergeCell ref="B83:D83"/>
    <mergeCell ref="B57:D57"/>
    <mergeCell ref="B62:D62"/>
    <mergeCell ref="B64:D64"/>
    <mergeCell ref="B67:D67"/>
    <mergeCell ref="A68:D68"/>
  </mergeCells>
  <pageMargins left="1.19" right="0.39370078740157483" top="0.19685039370078741" bottom="0.11811023622047245" header="0.11811023622047245" footer="0"/>
  <pageSetup paperSize="14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2"/>
  <sheetViews>
    <sheetView topLeftCell="A2" workbookViewId="0">
      <selection activeCell="I11" sqref="I11"/>
    </sheetView>
  </sheetViews>
  <sheetFormatPr defaultRowHeight="14.4" x14ac:dyDescent="0.3"/>
  <cols>
    <col min="1" max="1" width="1.6640625" customWidth="1"/>
    <col min="2" max="2" width="1.88671875" customWidth="1"/>
    <col min="3" max="3" width="2.33203125" customWidth="1"/>
    <col min="4" max="4" width="42.5546875" customWidth="1"/>
    <col min="5" max="5" width="15.5546875" customWidth="1"/>
    <col min="6" max="6" width="16.33203125" customWidth="1"/>
    <col min="7" max="7" width="15.6640625" customWidth="1"/>
    <col min="8" max="8" width="16.6640625" customWidth="1"/>
    <col min="9" max="9" width="15.5546875" customWidth="1"/>
    <col min="10" max="10" width="15.88671875" customWidth="1"/>
  </cols>
  <sheetData>
    <row r="1" spans="1:10" ht="12.9" customHeight="1" x14ac:dyDescent="0.3">
      <c r="J1" s="10"/>
    </row>
    <row r="2" spans="1:10" ht="12.9" customHeight="1" x14ac:dyDescent="0.3">
      <c r="A2" s="641"/>
      <c r="B2" s="641"/>
      <c r="C2" s="641"/>
      <c r="D2" s="641"/>
      <c r="E2" s="641"/>
      <c r="F2" s="641"/>
      <c r="G2" s="641"/>
      <c r="H2" s="641"/>
      <c r="I2" s="641"/>
      <c r="J2" s="641"/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s="31" customFormat="1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20.25" customHeight="1" thickBot="1" x14ac:dyDescent="0.35">
      <c r="A6" s="372" t="s">
        <v>232</v>
      </c>
      <c r="B6" s="372"/>
    </row>
    <row r="7" spans="1:10" ht="12.9" customHeight="1" thickBot="1" x14ac:dyDescent="0.35">
      <c r="A7" s="25"/>
      <c r="B7" s="26"/>
      <c r="C7" s="26"/>
      <c r="D7" s="26"/>
      <c r="E7" s="27"/>
      <c r="F7" s="278"/>
      <c r="G7" s="642" t="s">
        <v>20</v>
      </c>
      <c r="H7" s="642"/>
      <c r="I7" s="642"/>
      <c r="J7" s="615" t="s">
        <v>25</v>
      </c>
    </row>
    <row r="8" spans="1:10" ht="12.9" customHeight="1" x14ac:dyDescent="0.3">
      <c r="A8" s="646" t="s">
        <v>1</v>
      </c>
      <c r="B8" s="647"/>
      <c r="C8" s="647"/>
      <c r="D8" s="643"/>
      <c r="E8" s="685" t="s">
        <v>17</v>
      </c>
      <c r="F8" s="279" t="s">
        <v>18</v>
      </c>
      <c r="G8" s="644" t="s">
        <v>19</v>
      </c>
      <c r="H8" s="644" t="s">
        <v>24</v>
      </c>
      <c r="I8" s="644" t="s">
        <v>23</v>
      </c>
      <c r="J8" s="616"/>
    </row>
    <row r="9" spans="1:10" ht="12.9" customHeight="1" thickBot="1" x14ac:dyDescent="0.35">
      <c r="A9" s="688"/>
      <c r="B9" s="689"/>
      <c r="C9" s="689"/>
      <c r="D9" s="690"/>
      <c r="E9" s="686"/>
      <c r="F9" s="291" t="s">
        <v>19</v>
      </c>
      <c r="G9" s="687"/>
      <c r="H9" s="687"/>
      <c r="I9" s="687"/>
      <c r="J9" s="291" t="s">
        <v>26</v>
      </c>
    </row>
    <row r="10" spans="1:10" ht="12.9" customHeight="1" x14ac:dyDescent="0.3">
      <c r="A10" s="716"/>
      <c r="B10" s="717"/>
      <c r="C10" s="717"/>
      <c r="D10" s="718"/>
      <c r="E10" s="293"/>
      <c r="F10" s="293"/>
      <c r="G10" s="293"/>
      <c r="H10" s="293"/>
      <c r="I10" s="293"/>
      <c r="J10" s="293"/>
    </row>
    <row r="11" spans="1:10" ht="12.9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ht="12.9" customHeight="1" x14ac:dyDescent="0.3">
      <c r="A12" s="11" t="s">
        <v>227</v>
      </c>
      <c r="B12" s="13"/>
      <c r="C12" s="6"/>
      <c r="D12" s="7"/>
      <c r="E12" s="52" t="s">
        <v>85</v>
      </c>
      <c r="F12" s="14"/>
      <c r="G12" s="9"/>
      <c r="H12" s="9"/>
      <c r="I12" s="9"/>
      <c r="J12" s="9"/>
    </row>
    <row r="13" spans="1:10" ht="12.9" customHeight="1" x14ac:dyDescent="0.3">
      <c r="A13" s="5"/>
      <c r="B13" s="6"/>
      <c r="C13" s="15"/>
      <c r="D13" s="7"/>
      <c r="E13" s="9"/>
      <c r="F13" s="19"/>
      <c r="G13" s="14"/>
      <c r="H13" s="14"/>
      <c r="I13" s="14"/>
      <c r="J13" s="14"/>
    </row>
    <row r="14" spans="1:10" ht="12.75" customHeight="1" x14ac:dyDescent="0.3">
      <c r="A14" s="5"/>
      <c r="B14" s="6"/>
      <c r="C14" s="12" t="s">
        <v>46</v>
      </c>
      <c r="D14" s="7"/>
      <c r="E14" s="9"/>
      <c r="F14" s="14">
        <v>8000</v>
      </c>
      <c r="G14" s="14">
        <v>6000</v>
      </c>
      <c r="H14" s="14">
        <v>6000</v>
      </c>
      <c r="I14" s="14">
        <f>SUM(G14:H14)</f>
        <v>12000</v>
      </c>
      <c r="J14" s="14">
        <v>12000</v>
      </c>
    </row>
    <row r="15" spans="1:10" s="1" customFormat="1" ht="12.9" customHeight="1" x14ac:dyDescent="0.3">
      <c r="A15" s="11"/>
      <c r="B15" s="13"/>
      <c r="C15" s="15" t="s">
        <v>34</v>
      </c>
      <c r="D15" s="214"/>
      <c r="E15" s="215"/>
      <c r="F15" s="19">
        <f>SUM(F14)</f>
        <v>8000</v>
      </c>
      <c r="G15" s="19">
        <f>SUM(G14)</f>
        <v>6000</v>
      </c>
      <c r="H15" s="19">
        <f>SUM(H14)</f>
        <v>6000</v>
      </c>
      <c r="I15" s="19">
        <f>SUM(I14)</f>
        <v>12000</v>
      </c>
      <c r="J15" s="19">
        <f>SUM(J14)</f>
        <v>12000</v>
      </c>
    </row>
    <row r="16" spans="1:10" ht="12.9" customHeight="1" x14ac:dyDescent="0.3">
      <c r="A16" s="5"/>
      <c r="B16" s="6"/>
      <c r="C16" s="12"/>
      <c r="D16" s="7"/>
      <c r="E16" s="9"/>
      <c r="F16" s="14"/>
      <c r="G16" s="14"/>
      <c r="H16" s="14"/>
      <c r="I16" s="14"/>
      <c r="J16" s="14"/>
    </row>
    <row r="17" spans="1:12" ht="12.9" customHeight="1" x14ac:dyDescent="0.3">
      <c r="A17" s="5"/>
      <c r="B17" s="6"/>
      <c r="C17" s="12" t="s">
        <v>47</v>
      </c>
      <c r="D17" s="7"/>
      <c r="E17" s="9"/>
      <c r="F17" s="14">
        <v>12000</v>
      </c>
      <c r="G17" s="14">
        <v>0</v>
      </c>
      <c r="H17" s="14">
        <v>12000</v>
      </c>
      <c r="I17" s="14">
        <f>SUM(G17:H17)</f>
        <v>12000</v>
      </c>
      <c r="J17" s="14">
        <v>12000</v>
      </c>
    </row>
    <row r="18" spans="1:12" s="1" customFormat="1" ht="12.9" customHeight="1" x14ac:dyDescent="0.3">
      <c r="A18" s="11"/>
      <c r="B18" s="13"/>
      <c r="C18" s="15" t="s">
        <v>34</v>
      </c>
      <c r="D18" s="214"/>
      <c r="E18" s="215"/>
      <c r="F18" s="19">
        <f>SUM(F17)</f>
        <v>12000</v>
      </c>
      <c r="G18" s="19">
        <f>SUM(G17)</f>
        <v>0</v>
      </c>
      <c r="H18" s="19">
        <f>SUM(H17)</f>
        <v>12000</v>
      </c>
      <c r="I18" s="19">
        <f>SUM(I17)</f>
        <v>12000</v>
      </c>
      <c r="J18" s="19">
        <f>SUM(J17)</f>
        <v>12000</v>
      </c>
    </row>
    <row r="19" spans="1:12" ht="12.9" customHeight="1" x14ac:dyDescent="0.3">
      <c r="A19" s="5"/>
      <c r="B19" s="6"/>
      <c r="C19" s="15"/>
      <c r="D19" s="7"/>
      <c r="E19" s="9"/>
      <c r="F19" s="19"/>
      <c r="G19" s="14"/>
      <c r="H19" s="14"/>
      <c r="I19" s="14"/>
      <c r="J19" s="14"/>
    </row>
    <row r="20" spans="1:12" ht="12.9" customHeight="1" x14ac:dyDescent="0.3">
      <c r="A20" s="5"/>
      <c r="B20" s="6"/>
      <c r="C20" s="12" t="s">
        <v>228</v>
      </c>
      <c r="D20" s="7"/>
      <c r="E20" s="9"/>
      <c r="F20" s="14">
        <v>0</v>
      </c>
      <c r="G20" s="14">
        <v>0</v>
      </c>
      <c r="H20" s="14">
        <v>12000</v>
      </c>
      <c r="I20" s="14">
        <f>SUM(G20:H20)</f>
        <v>12000</v>
      </c>
      <c r="J20" s="14">
        <v>12000</v>
      </c>
    </row>
    <row r="21" spans="1:12" s="1" customFormat="1" ht="12.9" customHeight="1" x14ac:dyDescent="0.3">
      <c r="A21" s="11"/>
      <c r="B21" s="13"/>
      <c r="C21" s="15" t="s">
        <v>34</v>
      </c>
      <c r="D21" s="214"/>
      <c r="E21" s="215"/>
      <c r="F21" s="19">
        <f>SUM(F20)</f>
        <v>0</v>
      </c>
      <c r="G21" s="19">
        <f>SUM(G20)</f>
        <v>0</v>
      </c>
      <c r="H21" s="19">
        <f>SUM(H20)</f>
        <v>12000</v>
      </c>
      <c r="I21" s="19">
        <f>SUM(I20)</f>
        <v>12000</v>
      </c>
      <c r="J21" s="19">
        <f>SUM(J20)</f>
        <v>12000</v>
      </c>
    </row>
    <row r="22" spans="1:12" ht="12.9" customHeight="1" x14ac:dyDescent="0.3">
      <c r="A22" s="5"/>
      <c r="B22" s="6"/>
      <c r="C22" s="15"/>
      <c r="D22" s="7"/>
      <c r="E22" s="9"/>
      <c r="F22" s="14"/>
      <c r="G22" s="9"/>
      <c r="H22" s="9"/>
      <c r="I22" s="9"/>
      <c r="J22" s="9"/>
      <c r="L22" t="s">
        <v>54</v>
      </c>
    </row>
    <row r="23" spans="1:12" ht="12.9" customHeight="1" x14ac:dyDescent="0.3">
      <c r="A23" s="5"/>
      <c r="B23" s="6"/>
      <c r="C23" s="12" t="s">
        <v>48</v>
      </c>
      <c r="D23" s="7"/>
      <c r="E23" s="9"/>
      <c r="F23" s="14">
        <v>36000</v>
      </c>
      <c r="G23" s="14">
        <v>18000</v>
      </c>
      <c r="H23" s="14">
        <v>18000</v>
      </c>
      <c r="I23" s="14">
        <f>SUM(G23:H23)</f>
        <v>36000</v>
      </c>
      <c r="J23" s="14">
        <v>36000</v>
      </c>
    </row>
    <row r="24" spans="1:12" s="1" customFormat="1" ht="12.9" customHeight="1" x14ac:dyDescent="0.3">
      <c r="A24" s="11"/>
      <c r="B24" s="13"/>
      <c r="C24" s="15" t="s">
        <v>34</v>
      </c>
      <c r="D24" s="214"/>
      <c r="E24" s="215"/>
      <c r="F24" s="19">
        <f>SUM(F23)</f>
        <v>36000</v>
      </c>
      <c r="G24" s="19">
        <f>SUM(G23)</f>
        <v>18000</v>
      </c>
      <c r="H24" s="19">
        <f>SUM(H23)</f>
        <v>18000</v>
      </c>
      <c r="I24" s="19">
        <f>SUM(G24:H24)</f>
        <v>36000</v>
      </c>
      <c r="J24" s="19">
        <f>SUM(J23)</f>
        <v>36000</v>
      </c>
    </row>
    <row r="25" spans="1:12" ht="12.9" customHeight="1" x14ac:dyDescent="0.3">
      <c r="A25" s="5"/>
      <c r="B25" s="6"/>
      <c r="C25" s="12"/>
      <c r="D25" s="7"/>
      <c r="E25" s="9"/>
      <c r="F25" s="14"/>
      <c r="G25" s="9"/>
      <c r="H25" s="9"/>
      <c r="I25" s="9"/>
      <c r="J25" s="9"/>
    </row>
    <row r="26" spans="1:12" s="413" customFormat="1" ht="12.9" customHeight="1" x14ac:dyDescent="0.3">
      <c r="A26" s="414"/>
      <c r="B26" s="415"/>
      <c r="C26" s="419" t="s">
        <v>425</v>
      </c>
      <c r="D26" s="416"/>
      <c r="E26" s="417"/>
      <c r="F26" s="14">
        <v>10000</v>
      </c>
      <c r="G26" s="14">
        <v>6000</v>
      </c>
      <c r="H26" s="14">
        <v>6000</v>
      </c>
      <c r="I26" s="14">
        <f>SUM(G26:H26)</f>
        <v>12000</v>
      </c>
      <c r="J26" s="14">
        <v>12000</v>
      </c>
    </row>
    <row r="27" spans="1:12" s="413" customFormat="1" ht="12.9" customHeight="1" x14ac:dyDescent="0.3">
      <c r="A27" s="414"/>
      <c r="B27" s="415"/>
      <c r="C27" s="420" t="s">
        <v>34</v>
      </c>
      <c r="D27" s="416"/>
      <c r="E27" s="417"/>
      <c r="F27" s="19">
        <f>SUM(F26)</f>
        <v>10000</v>
      </c>
      <c r="G27" s="19">
        <f>SUM(G26)</f>
        <v>6000</v>
      </c>
      <c r="H27" s="19">
        <f>SUM(H26)</f>
        <v>6000</v>
      </c>
      <c r="I27" s="19">
        <f>SUM(I26)</f>
        <v>12000</v>
      </c>
      <c r="J27" s="412">
        <f>SUM(J26)</f>
        <v>12000</v>
      </c>
    </row>
    <row r="28" spans="1:12" s="413" customFormat="1" ht="12.9" customHeight="1" x14ac:dyDescent="0.3">
      <c r="A28" s="414"/>
      <c r="B28" s="415"/>
      <c r="C28" s="419"/>
      <c r="D28" s="416"/>
      <c r="E28" s="417"/>
      <c r="F28" s="14"/>
      <c r="G28" s="417"/>
      <c r="H28" s="417"/>
      <c r="I28" s="417"/>
      <c r="J28" s="417"/>
    </row>
    <row r="29" spans="1:12" ht="12.9" customHeight="1" x14ac:dyDescent="0.3">
      <c r="A29" s="5"/>
      <c r="B29" s="6"/>
      <c r="C29" s="15" t="s">
        <v>49</v>
      </c>
      <c r="D29" s="7"/>
      <c r="E29" s="9"/>
      <c r="F29" s="17">
        <f>SUM(F24,F21,F18,F15,F27)</f>
        <v>66000</v>
      </c>
      <c r="G29" s="17">
        <f>SUM(G24,G21,G18,G15,G27)</f>
        <v>30000</v>
      </c>
      <c r="H29" s="17">
        <f>SUM(H24,H21,H18,H15,H27)</f>
        <v>54000</v>
      </c>
      <c r="I29" s="17">
        <f>SUM(I24,I21,I18,I15,I27)</f>
        <v>84000</v>
      </c>
      <c r="J29" s="17">
        <f>SUM(J24,J21,J18,J15,J27)</f>
        <v>84000</v>
      </c>
    </row>
    <row r="30" spans="1:12" ht="12.9" customHeight="1" x14ac:dyDescent="0.3">
      <c r="A30" s="5"/>
      <c r="B30" s="6"/>
      <c r="C30" s="6"/>
      <c r="D30" s="7"/>
      <c r="E30" s="9"/>
      <c r="F30" s="17"/>
      <c r="G30" s="9"/>
      <c r="H30" s="9"/>
      <c r="I30" s="9"/>
      <c r="J30" s="9"/>
    </row>
    <row r="31" spans="1:12" ht="12.9" customHeight="1" thickBot="1" x14ac:dyDescent="0.35">
      <c r="A31" s="8" t="s">
        <v>16</v>
      </c>
      <c r="B31" s="292"/>
      <c r="C31" s="2"/>
      <c r="D31" s="3"/>
      <c r="E31" s="4"/>
      <c r="F31" s="177">
        <f>SUM(F29:F30)</f>
        <v>66000</v>
      </c>
      <c r="G31" s="210">
        <f>SUM(G29:G30)</f>
        <v>30000</v>
      </c>
      <c r="H31" s="210">
        <f>SUM(H29:H30)</f>
        <v>54000</v>
      </c>
      <c r="I31" s="210">
        <f>SUM(I29:I30)</f>
        <v>84000</v>
      </c>
      <c r="J31" s="210">
        <f>SUM(J29:J30)</f>
        <v>84000</v>
      </c>
    </row>
    <row r="32" spans="1:12" ht="12.9" customHeight="1" thickTop="1" x14ac:dyDescent="0.3"/>
    <row r="33" spans="1:10" s="333" customFormat="1" ht="12.9" customHeight="1" x14ac:dyDescent="0.3"/>
    <row r="34" spans="1:10" s="333" customFormat="1" ht="14.1" customHeight="1" x14ac:dyDescent="0.3">
      <c r="A34" s="31" t="s">
        <v>28</v>
      </c>
      <c r="B34" s="31"/>
      <c r="C34" s="31"/>
      <c r="D34" s="31"/>
      <c r="E34" s="24" t="s">
        <v>30</v>
      </c>
      <c r="F34" s="48"/>
      <c r="G34" s="48"/>
      <c r="H34" s="40" t="s">
        <v>31</v>
      </c>
      <c r="I34" s="48"/>
      <c r="J34" s="48"/>
    </row>
    <row r="35" spans="1:10" s="333" customFormat="1" ht="14.1" customHeight="1" x14ac:dyDescent="0.3">
      <c r="A35" s="31"/>
      <c r="B35" s="31"/>
      <c r="C35" s="31"/>
      <c r="D35" s="31"/>
      <c r="E35" s="392"/>
      <c r="F35" s="48"/>
      <c r="G35" s="48"/>
      <c r="H35" s="48"/>
      <c r="I35" s="48"/>
      <c r="J35" s="48"/>
    </row>
    <row r="36" spans="1:10" s="333" customFormat="1" ht="14.1" customHeight="1" x14ac:dyDescent="0.3">
      <c r="A36" s="31"/>
      <c r="B36" s="359"/>
      <c r="C36" s="359" t="s">
        <v>33</v>
      </c>
      <c r="D36" s="359"/>
      <c r="E36" s="359"/>
      <c r="F36" s="359" t="s">
        <v>32</v>
      </c>
      <c r="G36" s="359"/>
      <c r="H36" s="360"/>
      <c r="I36" s="359" t="s">
        <v>33</v>
      </c>
      <c r="J36" s="360"/>
    </row>
    <row r="37" spans="1:10" s="333" customFormat="1" ht="14.1" customHeight="1" x14ac:dyDescent="0.3">
      <c r="A37" s="31"/>
      <c r="B37" s="31"/>
      <c r="C37" s="222" t="s">
        <v>29</v>
      </c>
      <c r="D37" s="31"/>
      <c r="E37" s="392"/>
      <c r="F37" s="222" t="s">
        <v>255</v>
      </c>
      <c r="G37" s="31"/>
      <c r="H37" s="48"/>
      <c r="I37" s="222" t="s">
        <v>298</v>
      </c>
      <c r="J37" s="48"/>
    </row>
    <row r="38" spans="1:10" s="333" customFormat="1" ht="12.9" customHeight="1" x14ac:dyDescent="0.3">
      <c r="D38" s="333" t="s">
        <v>56</v>
      </c>
      <c r="E38" s="658" t="s">
        <v>255</v>
      </c>
      <c r="F38" s="658"/>
      <c r="H38" s="659" t="s">
        <v>298</v>
      </c>
      <c r="I38" s="659"/>
      <c r="J38" s="659"/>
    </row>
    <row r="39" spans="1:10" s="333" customFormat="1" x14ac:dyDescent="0.3"/>
    <row r="42" spans="1:10" x14ac:dyDescent="0.3">
      <c r="D42" t="s">
        <v>57</v>
      </c>
    </row>
  </sheetData>
  <mergeCells count="13">
    <mergeCell ref="A10:D10"/>
    <mergeCell ref="E38:F38"/>
    <mergeCell ref="H38:J38"/>
    <mergeCell ref="A2:J2"/>
    <mergeCell ref="G7:I7"/>
    <mergeCell ref="J7:J8"/>
    <mergeCell ref="E8:E9"/>
    <mergeCell ref="I8:I9"/>
    <mergeCell ref="A8:D9"/>
    <mergeCell ref="G8:G9"/>
    <mergeCell ref="H8:H9"/>
    <mergeCell ref="A4:J4"/>
    <mergeCell ref="A5:J5"/>
  </mergeCells>
  <pageMargins left="1.1200000000000001" right="0.39370078740157483" top="0.64" bottom="0.74803149606299213" header="0.31496062992125984" footer="0.31496062992125984"/>
  <pageSetup paperSize="14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tabSelected="1" workbookViewId="0">
      <selection activeCell="M9" sqref="M9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9.88671875" customWidth="1"/>
    <col min="10" max="10" width="18.109375" customWidth="1"/>
    <col min="11" max="11" width="11.33203125" customWidth="1"/>
  </cols>
  <sheetData>
    <row r="1" spans="1:11" x14ac:dyDescent="0.3">
      <c r="J1" s="10"/>
    </row>
    <row r="2" spans="1:11" x14ac:dyDescent="0.3">
      <c r="A2" s="641"/>
      <c r="B2" s="641"/>
      <c r="C2" s="641"/>
      <c r="D2" s="641"/>
      <c r="E2" s="641"/>
      <c r="F2" s="641"/>
      <c r="G2" s="641"/>
      <c r="H2" s="641"/>
      <c r="I2" s="641"/>
      <c r="J2" s="641"/>
    </row>
    <row r="3" spans="1:11" s="31" customFormat="1" ht="14.1" customHeight="1" x14ac:dyDescent="0.3">
      <c r="B3" s="31" t="s">
        <v>384</v>
      </c>
      <c r="E3" s="392"/>
      <c r="F3" s="48"/>
      <c r="G3" s="48"/>
      <c r="H3" s="48"/>
      <c r="I3" s="48"/>
      <c r="J3" s="452" t="s">
        <v>392</v>
      </c>
    </row>
    <row r="4" spans="1:11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1" s="31" customFormat="1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1" ht="15" thickBot="1" x14ac:dyDescent="0.35">
      <c r="A6" t="s">
        <v>533</v>
      </c>
      <c r="D6" t="s">
        <v>453</v>
      </c>
    </row>
    <row r="7" spans="1:11" ht="15" thickBot="1" x14ac:dyDescent="0.35">
      <c r="A7" s="25"/>
      <c r="B7" s="391"/>
      <c r="C7" s="391"/>
      <c r="D7" s="391"/>
      <c r="E7" s="27"/>
      <c r="F7" s="387"/>
      <c r="G7" s="642" t="s">
        <v>20</v>
      </c>
      <c r="H7" s="642"/>
      <c r="I7" s="642"/>
      <c r="J7" s="615" t="s">
        <v>25</v>
      </c>
    </row>
    <row r="8" spans="1:11" x14ac:dyDescent="0.3">
      <c r="A8" s="646" t="s">
        <v>1</v>
      </c>
      <c r="B8" s="647"/>
      <c r="C8" s="647"/>
      <c r="D8" s="643"/>
      <c r="E8" s="685" t="s">
        <v>17</v>
      </c>
      <c r="F8" s="388" t="s">
        <v>18</v>
      </c>
      <c r="G8" s="644" t="s">
        <v>19</v>
      </c>
      <c r="H8" s="644" t="s">
        <v>24</v>
      </c>
      <c r="I8" s="644" t="s">
        <v>23</v>
      </c>
      <c r="J8" s="616"/>
    </row>
    <row r="9" spans="1:11" ht="15" thickBot="1" x14ac:dyDescent="0.35">
      <c r="A9" s="688"/>
      <c r="B9" s="689"/>
      <c r="C9" s="689"/>
      <c r="D9" s="690"/>
      <c r="E9" s="686"/>
      <c r="F9" s="291" t="s">
        <v>19</v>
      </c>
      <c r="G9" s="687"/>
      <c r="H9" s="687"/>
      <c r="I9" s="687"/>
      <c r="J9" s="291" t="s">
        <v>26</v>
      </c>
    </row>
    <row r="10" spans="1:11" x14ac:dyDescent="0.3">
      <c r="A10" s="394"/>
      <c r="B10" s="395"/>
      <c r="C10" s="395"/>
      <c r="D10" s="396"/>
      <c r="E10" s="293"/>
      <c r="F10" s="293"/>
      <c r="G10" s="293"/>
      <c r="H10" s="293"/>
      <c r="I10" s="293"/>
      <c r="J10" s="293"/>
    </row>
    <row r="11" spans="1:11" x14ac:dyDescent="0.3">
      <c r="A11" s="11" t="s">
        <v>379</v>
      </c>
      <c r="B11" s="13"/>
      <c r="C11" s="6"/>
      <c r="D11" s="7"/>
      <c r="E11" s="9"/>
      <c r="F11" s="14"/>
      <c r="G11" s="9"/>
      <c r="H11" s="9"/>
      <c r="I11" s="417"/>
      <c r="J11" s="417"/>
    </row>
    <row r="12" spans="1:11" ht="18" x14ac:dyDescent="0.35">
      <c r="A12" s="5"/>
      <c r="B12" s="6"/>
      <c r="C12" s="74" t="s">
        <v>380</v>
      </c>
      <c r="D12" s="33"/>
      <c r="E12" s="52"/>
      <c r="F12" s="14">
        <v>9118910.6199999992</v>
      </c>
      <c r="G12" s="161">
        <v>5114529</v>
      </c>
      <c r="H12" s="161">
        <v>11466639.6</v>
      </c>
      <c r="I12" s="14">
        <f>SUM(G12:H12)</f>
        <v>16581168.6</v>
      </c>
      <c r="J12" s="161">
        <v>25896463.600000001</v>
      </c>
      <c r="K12" s="477"/>
    </row>
    <row r="13" spans="1:11" x14ac:dyDescent="0.3">
      <c r="A13" s="5"/>
      <c r="B13" s="6"/>
      <c r="C13" s="74" t="s">
        <v>381</v>
      </c>
      <c r="D13" s="33"/>
      <c r="E13" s="52"/>
      <c r="F13" s="14">
        <v>2383474.65</v>
      </c>
      <c r="G13" s="161">
        <v>1436167.18</v>
      </c>
      <c r="H13" s="161">
        <v>4746624.97</v>
      </c>
      <c r="I13" s="14">
        <f>SUM(G13:H13)</f>
        <v>6182792.1499999994</v>
      </c>
      <c r="J13" s="161">
        <v>6624115.9000000004</v>
      </c>
    </row>
    <row r="14" spans="1:11" x14ac:dyDescent="0.3">
      <c r="A14" s="5"/>
      <c r="B14" s="6"/>
      <c r="C14" s="74" t="s">
        <v>382</v>
      </c>
      <c r="D14" s="33"/>
      <c r="E14" s="52"/>
      <c r="F14" s="14">
        <v>0</v>
      </c>
      <c r="G14" s="161">
        <v>0</v>
      </c>
      <c r="H14" s="161">
        <v>14000</v>
      </c>
      <c r="I14" s="14">
        <f>SUM(G14:H14)</f>
        <v>14000</v>
      </c>
      <c r="J14" s="161">
        <v>14000</v>
      </c>
    </row>
    <row r="15" spans="1:11" x14ac:dyDescent="0.3">
      <c r="A15" s="5"/>
      <c r="B15" s="6"/>
      <c r="C15" s="138" t="s">
        <v>383</v>
      </c>
      <c r="D15" s="33"/>
      <c r="E15" s="52"/>
      <c r="F15" s="14">
        <v>2144260</v>
      </c>
      <c r="G15" s="161">
        <v>1474288.9</v>
      </c>
      <c r="H15" s="161">
        <v>3126026.38</v>
      </c>
      <c r="I15" s="14">
        <f>SUM(G15:H15)</f>
        <v>4600315.2799999993</v>
      </c>
      <c r="J15" s="161">
        <v>5254161</v>
      </c>
    </row>
    <row r="16" spans="1:11" x14ac:dyDescent="0.3">
      <c r="A16" s="5"/>
      <c r="B16" s="6"/>
      <c r="C16" s="36" t="s">
        <v>532</v>
      </c>
      <c r="D16" s="36"/>
      <c r="E16" s="151"/>
      <c r="F16" s="17">
        <f>SUM(F12:F15)</f>
        <v>13646645.27</v>
      </c>
      <c r="G16" s="17">
        <f>SUM(G12:G15)</f>
        <v>8024985.0800000001</v>
      </c>
      <c r="H16" s="17">
        <f>SUM(H12:H15)</f>
        <v>19353290.949999999</v>
      </c>
      <c r="I16" s="17">
        <f>SUM(I12:I15)</f>
        <v>27378276.030000001</v>
      </c>
      <c r="J16" s="17">
        <f>SUM(J12:J15)</f>
        <v>37788740.5</v>
      </c>
    </row>
    <row r="17" spans="1:12" x14ac:dyDescent="0.3">
      <c r="A17" s="5"/>
      <c r="B17" s="6"/>
      <c r="C17" s="15"/>
      <c r="D17" s="7"/>
      <c r="E17" s="9"/>
      <c r="F17" s="9"/>
      <c r="G17" s="9"/>
      <c r="H17" s="9"/>
      <c r="I17" s="9"/>
      <c r="J17" s="9"/>
    </row>
    <row r="18" spans="1:12" ht="15" thickBot="1" x14ac:dyDescent="0.35">
      <c r="A18" s="8" t="s">
        <v>16</v>
      </c>
      <c r="B18" s="292"/>
      <c r="C18" s="2"/>
      <c r="D18" s="3"/>
      <c r="E18" s="4"/>
      <c r="F18" s="177">
        <f>+F16</f>
        <v>13646645.27</v>
      </c>
      <c r="G18" s="177">
        <f>SUM(G16:G17)</f>
        <v>8024985.0800000001</v>
      </c>
      <c r="H18" s="177">
        <f>SUM(H16:H17)</f>
        <v>19353290.949999999</v>
      </c>
      <c r="I18" s="177">
        <f>SUM(I16:I17)</f>
        <v>27378276.030000001</v>
      </c>
      <c r="J18" s="177">
        <f>SUM(J16:J17)</f>
        <v>37788740.5</v>
      </c>
    </row>
    <row r="19" spans="1:12" ht="15" thickTop="1" x14ac:dyDescent="0.3"/>
    <row r="20" spans="1:12" s="333" customFormat="1" ht="14.1" customHeight="1" x14ac:dyDescent="0.3">
      <c r="A20" s="31" t="s">
        <v>28</v>
      </c>
      <c r="B20" s="31"/>
      <c r="C20" s="31"/>
      <c r="D20" s="31"/>
      <c r="E20" s="24" t="s">
        <v>30</v>
      </c>
      <c r="F20" s="48"/>
      <c r="G20" s="48"/>
      <c r="H20" s="40" t="s">
        <v>31</v>
      </c>
      <c r="I20" s="48"/>
      <c r="J20" s="48"/>
    </row>
    <row r="21" spans="1:12" s="333" customFormat="1" ht="14.1" customHeight="1" x14ac:dyDescent="0.3">
      <c r="A21" s="31"/>
      <c r="B21" s="31"/>
      <c r="C21" s="31"/>
      <c r="D21" s="31"/>
      <c r="E21" s="392"/>
      <c r="F21" s="48"/>
      <c r="G21" s="48"/>
      <c r="H21" s="48"/>
      <c r="I21" s="48"/>
      <c r="J21" s="48"/>
      <c r="L21" s="333" t="s">
        <v>54</v>
      </c>
    </row>
    <row r="22" spans="1:12" s="333" customFormat="1" ht="14.1" customHeight="1" x14ac:dyDescent="0.3">
      <c r="A22" s="31"/>
      <c r="B22" s="359"/>
      <c r="C22" s="359" t="s">
        <v>33</v>
      </c>
      <c r="D22" s="359"/>
      <c r="E22" s="359"/>
      <c r="F22" s="359" t="s">
        <v>32</v>
      </c>
      <c r="G22" s="359"/>
      <c r="H22" s="360"/>
      <c r="I22" s="359" t="s">
        <v>33</v>
      </c>
      <c r="J22" s="360"/>
    </row>
    <row r="23" spans="1:12" s="333" customFormat="1" ht="14.1" customHeight="1" x14ac:dyDescent="0.3">
      <c r="A23" s="31"/>
      <c r="B23" s="31"/>
      <c r="C23" s="222" t="s">
        <v>29</v>
      </c>
      <c r="D23" s="31"/>
      <c r="E23" s="392"/>
      <c r="F23" s="222" t="s">
        <v>255</v>
      </c>
      <c r="G23" s="31"/>
      <c r="H23" s="48"/>
      <c r="I23" s="222" t="s">
        <v>298</v>
      </c>
      <c r="J23" s="48"/>
    </row>
    <row r="24" spans="1:12" s="333" customFormat="1" ht="12.9" customHeight="1" x14ac:dyDescent="0.3">
      <c r="D24" s="333" t="s">
        <v>56</v>
      </c>
      <c r="E24" s="658" t="s">
        <v>255</v>
      </c>
      <c r="F24" s="658"/>
      <c r="G24" s="658"/>
      <c r="H24" s="659" t="s">
        <v>298</v>
      </c>
      <c r="I24" s="659"/>
      <c r="J24" s="659"/>
    </row>
    <row r="25" spans="1:12" s="333" customFormat="1" x14ac:dyDescent="0.3">
      <c r="H25" s="344"/>
    </row>
    <row r="26" spans="1:12" x14ac:dyDescent="0.3">
      <c r="H26" s="23"/>
    </row>
    <row r="27" spans="1:12" x14ac:dyDescent="0.3">
      <c r="H27" s="23"/>
    </row>
    <row r="28" spans="1:12" x14ac:dyDescent="0.3">
      <c r="H28" s="23"/>
    </row>
    <row r="29" spans="1:12" x14ac:dyDescent="0.3">
      <c r="H29" s="23"/>
    </row>
    <row r="30" spans="1:12" x14ac:dyDescent="0.3">
      <c r="H30" s="23"/>
    </row>
    <row r="31" spans="1:12" x14ac:dyDescent="0.3">
      <c r="H31" s="23"/>
    </row>
    <row r="32" spans="1:12" x14ac:dyDescent="0.3">
      <c r="H32" s="23"/>
    </row>
    <row r="33" spans="8:8" x14ac:dyDescent="0.3">
      <c r="H33" s="23"/>
    </row>
  </sheetData>
  <mergeCells count="12">
    <mergeCell ref="E24:G24"/>
    <mergeCell ref="H24:J24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</mergeCells>
  <pageMargins left="2.09" right="0.2" top="1.0236220472440944" bottom="0.74803149606299213" header="0.31496062992125984" footer="0.31496062992125984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3CA6-333E-4E1D-8D47-6698BE689406}">
  <dimension ref="A1:F20"/>
  <sheetViews>
    <sheetView workbookViewId="0">
      <selection activeCell="F25" sqref="F25"/>
    </sheetView>
  </sheetViews>
  <sheetFormatPr defaultRowHeight="14.4" x14ac:dyDescent="0.3"/>
  <cols>
    <col min="1" max="1" width="3.5546875" style="478" customWidth="1"/>
    <col min="2" max="3" width="8.88671875" style="478"/>
    <col min="4" max="4" width="19.21875" style="478" customWidth="1"/>
    <col min="5" max="5" width="15.33203125" style="478" customWidth="1"/>
    <col min="6" max="6" width="14.5546875" style="23" customWidth="1"/>
    <col min="7" max="16384" width="8.88671875" style="478"/>
  </cols>
  <sheetData>
    <row r="1" spans="1:6" x14ac:dyDescent="0.3">
      <c r="A1" s="573" t="s">
        <v>562</v>
      </c>
      <c r="B1" s="574"/>
      <c r="C1" s="574"/>
      <c r="D1" s="575"/>
      <c r="E1" s="584" t="s">
        <v>17</v>
      </c>
      <c r="F1" s="585" t="s">
        <v>575</v>
      </c>
    </row>
    <row r="2" spans="1:6" x14ac:dyDescent="0.3">
      <c r="A2" s="577" t="s">
        <v>8</v>
      </c>
      <c r="B2" s="578"/>
      <c r="C2" s="578"/>
      <c r="D2" s="579"/>
      <c r="E2" s="576" t="s">
        <v>114</v>
      </c>
      <c r="F2" s="16">
        <v>60000</v>
      </c>
    </row>
    <row r="3" spans="1:6" x14ac:dyDescent="0.3">
      <c r="A3" s="414" t="s">
        <v>563</v>
      </c>
      <c r="B3" s="415"/>
      <c r="C3" s="415"/>
      <c r="D3" s="416"/>
      <c r="E3" s="233" t="s">
        <v>115</v>
      </c>
      <c r="F3" s="14">
        <v>100000</v>
      </c>
    </row>
    <row r="4" spans="1:6" x14ac:dyDescent="0.3">
      <c r="A4" s="414" t="s">
        <v>35</v>
      </c>
      <c r="B4" s="415"/>
      <c r="C4" s="415"/>
      <c r="D4" s="416"/>
      <c r="E4" s="422" t="s">
        <v>116</v>
      </c>
      <c r="F4" s="14">
        <v>50000</v>
      </c>
    </row>
    <row r="5" spans="1:6" x14ac:dyDescent="0.3">
      <c r="A5" s="414" t="s">
        <v>564</v>
      </c>
      <c r="B5" s="415"/>
      <c r="C5" s="415"/>
      <c r="D5" s="416"/>
      <c r="E5" s="422" t="s">
        <v>194</v>
      </c>
      <c r="F5" s="14">
        <v>30000</v>
      </c>
    </row>
    <row r="6" spans="1:6" x14ac:dyDescent="0.3">
      <c r="A6" s="414" t="s">
        <v>573</v>
      </c>
      <c r="B6" s="415"/>
      <c r="C6" s="415"/>
      <c r="D6" s="416"/>
      <c r="E6" s="422" t="s">
        <v>167</v>
      </c>
      <c r="F6" s="14">
        <v>20000</v>
      </c>
    </row>
    <row r="7" spans="1:6" x14ac:dyDescent="0.3">
      <c r="A7" s="414" t="s">
        <v>574</v>
      </c>
      <c r="B7" s="415"/>
      <c r="C7" s="415"/>
      <c r="D7" s="416"/>
      <c r="E7" s="422" t="s">
        <v>171</v>
      </c>
      <c r="F7" s="14">
        <v>4000</v>
      </c>
    </row>
    <row r="8" spans="1:6" x14ac:dyDescent="0.3">
      <c r="A8" s="414" t="s">
        <v>98</v>
      </c>
      <c r="B8" s="415"/>
      <c r="C8" s="415"/>
      <c r="D8" s="416"/>
      <c r="E8" s="233" t="s">
        <v>118</v>
      </c>
      <c r="F8" s="14">
        <v>40000</v>
      </c>
    </row>
    <row r="9" spans="1:6" x14ac:dyDescent="0.3">
      <c r="A9" s="414" t="s">
        <v>58</v>
      </c>
      <c r="B9" s="415"/>
      <c r="C9" s="415"/>
      <c r="D9" s="416"/>
      <c r="E9" s="417"/>
      <c r="F9" s="14"/>
    </row>
    <row r="10" spans="1:6" x14ac:dyDescent="0.3">
      <c r="A10" s="414"/>
      <c r="B10" s="415" t="s">
        <v>59</v>
      </c>
      <c r="C10" s="415"/>
      <c r="D10" s="416"/>
      <c r="E10" s="422" t="s">
        <v>163</v>
      </c>
      <c r="F10" s="14">
        <v>15600</v>
      </c>
    </row>
    <row r="11" spans="1:6" x14ac:dyDescent="0.3">
      <c r="A11" s="414" t="s">
        <v>38</v>
      </c>
      <c r="B11" s="415"/>
      <c r="C11" s="415"/>
      <c r="D11" s="416"/>
      <c r="E11" s="422" t="s">
        <v>179</v>
      </c>
      <c r="F11" s="14">
        <v>50000</v>
      </c>
    </row>
    <row r="12" spans="1:6" x14ac:dyDescent="0.3">
      <c r="A12" s="414"/>
      <c r="B12" s="415" t="s">
        <v>565</v>
      </c>
      <c r="C12" s="415"/>
      <c r="D12" s="416"/>
      <c r="E12" s="422" t="s">
        <v>258</v>
      </c>
      <c r="F12" s="14">
        <v>4000</v>
      </c>
    </row>
    <row r="13" spans="1:6" x14ac:dyDescent="0.3">
      <c r="A13" s="414"/>
      <c r="B13" s="415" t="s">
        <v>566</v>
      </c>
      <c r="C13" s="415"/>
      <c r="D13" s="416"/>
      <c r="E13" s="422" t="s">
        <v>259</v>
      </c>
      <c r="F13" s="14">
        <v>2000</v>
      </c>
    </row>
    <row r="14" spans="1:6" x14ac:dyDescent="0.3">
      <c r="A14" s="414"/>
      <c r="B14" s="415" t="s">
        <v>567</v>
      </c>
      <c r="C14" s="415"/>
      <c r="D14" s="416"/>
      <c r="E14" s="422" t="s">
        <v>260</v>
      </c>
      <c r="F14" s="14">
        <v>25000</v>
      </c>
    </row>
    <row r="15" spans="1:6" x14ac:dyDescent="0.3">
      <c r="A15" s="414"/>
      <c r="B15" s="415" t="s">
        <v>568</v>
      </c>
      <c r="C15" s="415"/>
      <c r="D15" s="416"/>
      <c r="E15" s="422" t="s">
        <v>261</v>
      </c>
      <c r="F15" s="14">
        <v>15000</v>
      </c>
    </row>
    <row r="16" spans="1:6" x14ac:dyDescent="0.3">
      <c r="A16" s="414"/>
      <c r="B16" s="415" t="s">
        <v>569</v>
      </c>
      <c r="C16" s="415"/>
      <c r="D16" s="416"/>
      <c r="E16" s="422" t="s">
        <v>262</v>
      </c>
      <c r="F16" s="14">
        <v>10000</v>
      </c>
    </row>
    <row r="17" spans="1:6" x14ac:dyDescent="0.3">
      <c r="A17" s="414"/>
      <c r="B17" s="415" t="s">
        <v>570</v>
      </c>
      <c r="C17" s="415"/>
      <c r="D17" s="416"/>
      <c r="E17" s="422" t="s">
        <v>263</v>
      </c>
      <c r="F17" s="14">
        <v>10000</v>
      </c>
    </row>
    <row r="18" spans="1:6" x14ac:dyDescent="0.3">
      <c r="A18" s="414"/>
      <c r="B18" s="415" t="s">
        <v>571</v>
      </c>
      <c r="C18" s="415"/>
      <c r="D18" s="416"/>
      <c r="E18" s="422" t="s">
        <v>264</v>
      </c>
      <c r="F18" s="14">
        <v>48151.62</v>
      </c>
    </row>
    <row r="19" spans="1:6" x14ac:dyDescent="0.3">
      <c r="A19" s="580"/>
      <c r="B19" s="2" t="s">
        <v>572</v>
      </c>
      <c r="C19" s="2"/>
      <c r="D19" s="3"/>
      <c r="E19" s="374" t="s">
        <v>365</v>
      </c>
      <c r="F19" s="297">
        <v>2000</v>
      </c>
    </row>
    <row r="20" spans="1:6" x14ac:dyDescent="0.3">
      <c r="A20" s="581"/>
      <c r="B20" s="574"/>
      <c r="C20" s="574"/>
      <c r="D20" s="574"/>
      <c r="E20" s="583" t="s">
        <v>23</v>
      </c>
      <c r="F20" s="582">
        <f>SUM(F2:F19)</f>
        <v>485751.62</v>
      </c>
    </row>
  </sheetData>
  <pageMargins left="1.31" right="0.7" top="1.61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4:J82"/>
  <sheetViews>
    <sheetView topLeftCell="B51" zoomScale="81" zoomScaleNormal="81" workbookViewId="0">
      <selection activeCell="L69" sqref="L69"/>
    </sheetView>
  </sheetViews>
  <sheetFormatPr defaultColWidth="9.109375" defaultRowHeight="14.1" customHeight="1" x14ac:dyDescent="0.3"/>
  <cols>
    <col min="1" max="1" width="4.33203125" style="39" customWidth="1"/>
    <col min="2" max="2" width="3.44140625" style="39" customWidth="1"/>
    <col min="3" max="3" width="4.33203125" style="39" customWidth="1"/>
    <col min="4" max="4" width="39" style="39" customWidth="1"/>
    <col min="5" max="5" width="15.109375" style="39" customWidth="1"/>
    <col min="6" max="6" width="15.5546875" style="23" customWidth="1"/>
    <col min="7" max="7" width="15.6640625" style="23" customWidth="1"/>
    <col min="8" max="8" width="16.33203125" style="23" customWidth="1"/>
    <col min="9" max="9" width="15.88671875" style="23" customWidth="1"/>
    <col min="10" max="10" width="16.44140625" style="23" customWidth="1"/>
    <col min="11" max="16384" width="9.109375" style="39"/>
  </cols>
  <sheetData>
    <row r="4" spans="1:10" s="31" customFormat="1" ht="14.1" customHeight="1" x14ac:dyDescent="0.3">
      <c r="B4" s="31" t="s">
        <v>0</v>
      </c>
      <c r="E4" s="392"/>
      <c r="F4" s="48"/>
      <c r="G4" s="48"/>
      <c r="H4" s="48"/>
      <c r="I4" s="48"/>
      <c r="J4" s="48" t="s">
        <v>27</v>
      </c>
    </row>
    <row r="5" spans="1:10" s="31" customFormat="1" ht="14.1" customHeight="1" x14ac:dyDescent="0.3">
      <c r="A5" s="655" t="s">
        <v>376</v>
      </c>
      <c r="B5" s="655"/>
      <c r="C5" s="655"/>
      <c r="D5" s="655"/>
      <c r="E5" s="655"/>
      <c r="F5" s="655"/>
      <c r="G5" s="655"/>
      <c r="H5" s="655"/>
      <c r="I5" s="655"/>
      <c r="J5" s="655"/>
    </row>
    <row r="6" spans="1:10" ht="14.1" customHeight="1" x14ac:dyDescent="0.3">
      <c r="A6" s="641" t="s">
        <v>377</v>
      </c>
      <c r="B6" s="641"/>
      <c r="C6" s="641"/>
      <c r="D6" s="641"/>
      <c r="E6" s="641"/>
      <c r="F6" s="641"/>
      <c r="G6" s="641"/>
      <c r="H6" s="641"/>
      <c r="I6" s="641"/>
      <c r="J6" s="641"/>
    </row>
    <row r="7" spans="1:10" ht="14.1" customHeight="1" x14ac:dyDescent="0.3">
      <c r="A7" s="673"/>
      <c r="B7" s="673"/>
      <c r="C7" s="673"/>
      <c r="D7" s="673"/>
      <c r="E7" s="673"/>
      <c r="F7" s="673"/>
      <c r="G7" s="673"/>
      <c r="H7" s="673"/>
      <c r="I7" s="673"/>
      <c r="J7" s="673"/>
    </row>
    <row r="8" spans="1:10" ht="14.1" customHeight="1" thickBot="1" x14ac:dyDescent="0.35">
      <c r="A8" s="672" t="s">
        <v>64</v>
      </c>
      <c r="B8" s="672"/>
      <c r="C8" s="672"/>
      <c r="D8" s="672"/>
      <c r="J8" s="199" t="s">
        <v>224</v>
      </c>
    </row>
    <row r="9" spans="1:10" ht="14.1" customHeight="1" thickBot="1" x14ac:dyDescent="0.35">
      <c r="A9" s="25"/>
      <c r="B9" s="391"/>
      <c r="C9" s="391"/>
      <c r="D9" s="391"/>
      <c r="E9" s="27"/>
      <c r="F9" s="387"/>
      <c r="G9" s="642" t="s">
        <v>20</v>
      </c>
      <c r="H9" s="642"/>
      <c r="I9" s="642"/>
      <c r="J9" s="615" t="s">
        <v>25</v>
      </c>
    </row>
    <row r="10" spans="1:10" ht="14.1" customHeight="1" x14ac:dyDescent="0.3">
      <c r="A10" s="646" t="s">
        <v>1</v>
      </c>
      <c r="B10" s="647"/>
      <c r="C10" s="647"/>
      <c r="D10" s="643"/>
      <c r="E10" s="643" t="s">
        <v>17</v>
      </c>
      <c r="F10" s="388" t="s">
        <v>18</v>
      </c>
      <c r="G10" s="401" t="s">
        <v>393</v>
      </c>
      <c r="H10" s="401" t="s">
        <v>22</v>
      </c>
      <c r="I10" s="644" t="s">
        <v>23</v>
      </c>
      <c r="J10" s="616"/>
    </row>
    <row r="11" spans="1:10" ht="14.1" customHeight="1" x14ac:dyDescent="0.3">
      <c r="A11" s="646"/>
      <c r="B11" s="647"/>
      <c r="C11" s="647"/>
      <c r="D11" s="643"/>
      <c r="E11" s="643"/>
      <c r="F11" s="388" t="s">
        <v>19</v>
      </c>
      <c r="G11" s="402" t="s">
        <v>19</v>
      </c>
      <c r="H11" s="402" t="s">
        <v>24</v>
      </c>
      <c r="I11" s="645"/>
      <c r="J11" s="388" t="s">
        <v>26</v>
      </c>
    </row>
    <row r="12" spans="1:10" ht="14.1" customHeight="1" thickBot="1" x14ac:dyDescent="0.35">
      <c r="A12" s="648" t="s">
        <v>395</v>
      </c>
      <c r="B12" s="649"/>
      <c r="C12" s="649"/>
      <c r="D12" s="650"/>
      <c r="E12" s="403" t="s">
        <v>396</v>
      </c>
      <c r="F12" s="403" t="s">
        <v>397</v>
      </c>
      <c r="G12" s="403" t="s">
        <v>398</v>
      </c>
      <c r="H12" s="403" t="s">
        <v>399</v>
      </c>
      <c r="I12" s="403" t="s">
        <v>400</v>
      </c>
      <c r="J12" s="403" t="s">
        <v>401</v>
      </c>
    </row>
    <row r="13" spans="1:10" ht="14.1" customHeight="1" x14ac:dyDescent="0.3">
      <c r="A13" s="282"/>
      <c r="B13" s="280"/>
      <c r="C13" s="280"/>
      <c r="D13" s="283"/>
      <c r="E13" s="284"/>
      <c r="F13" s="281"/>
      <c r="G13" s="281"/>
      <c r="H13" s="281"/>
      <c r="I13" s="281"/>
      <c r="J13" s="281"/>
    </row>
    <row r="14" spans="1:10" ht="14.1" customHeight="1" x14ac:dyDescent="0.3">
      <c r="A14" s="651" t="s">
        <v>62</v>
      </c>
      <c r="B14" s="618"/>
      <c r="C14" s="618"/>
      <c r="D14" s="619"/>
      <c r="E14" s="290"/>
      <c r="F14" s="14"/>
      <c r="G14" s="14"/>
      <c r="H14" s="14"/>
      <c r="I14" s="14"/>
      <c r="J14" s="14"/>
    </row>
    <row r="15" spans="1:10" ht="14.1" customHeight="1" x14ac:dyDescent="0.3">
      <c r="A15" s="32"/>
      <c r="B15" s="621" t="s">
        <v>2</v>
      </c>
      <c r="C15" s="621"/>
      <c r="D15" s="622"/>
      <c r="E15" s="52" t="s">
        <v>158</v>
      </c>
      <c r="F15" s="14"/>
      <c r="G15" s="14"/>
      <c r="H15" s="14"/>
      <c r="I15" s="14"/>
      <c r="J15" s="14"/>
    </row>
    <row r="16" spans="1:10" ht="14.1" customHeight="1" x14ac:dyDescent="0.3">
      <c r="A16" s="32"/>
      <c r="B16" s="33"/>
      <c r="C16" s="621" t="s">
        <v>3</v>
      </c>
      <c r="D16" s="622"/>
      <c r="E16" s="96" t="s">
        <v>78</v>
      </c>
      <c r="F16" s="22">
        <v>1004584.23</v>
      </c>
      <c r="G16" s="22">
        <v>519756</v>
      </c>
      <c r="H16" s="22">
        <v>519756</v>
      </c>
      <c r="I16" s="22">
        <f t="shared" ref="I16:I31" si="0">SUM(G16:H16)</f>
        <v>1039512</v>
      </c>
      <c r="J16" s="22">
        <v>1173519</v>
      </c>
    </row>
    <row r="17" spans="1:10" ht="14.1" customHeight="1" x14ac:dyDescent="0.3">
      <c r="A17" s="32"/>
      <c r="B17" s="621" t="s">
        <v>4</v>
      </c>
      <c r="C17" s="621"/>
      <c r="D17" s="622"/>
      <c r="E17" s="52" t="s">
        <v>159</v>
      </c>
      <c r="F17" s="365">
        <f>SUM(F19:F26)</f>
        <v>327003</v>
      </c>
      <c r="G17" s="365">
        <f t="shared" ref="G17" si="1">SUM(G19:G26)</f>
        <v>171126</v>
      </c>
      <c r="H17" s="365">
        <f>SUM(H19:H26)</f>
        <v>164126</v>
      </c>
      <c r="I17" s="365">
        <f t="shared" si="0"/>
        <v>335252</v>
      </c>
      <c r="J17" s="365"/>
    </row>
    <row r="18" spans="1:10" ht="14.1" customHeight="1" x14ac:dyDescent="0.3">
      <c r="A18" s="32"/>
      <c r="B18" s="31"/>
      <c r="C18" s="621" t="s">
        <v>5</v>
      </c>
      <c r="D18" s="622"/>
      <c r="E18" s="96" t="s">
        <v>79</v>
      </c>
      <c r="F18" s="22">
        <v>48000</v>
      </c>
      <c r="G18" s="22">
        <v>24000</v>
      </c>
      <c r="H18" s="22">
        <v>24000</v>
      </c>
      <c r="I18" s="22">
        <f t="shared" si="0"/>
        <v>48000</v>
      </c>
      <c r="J18" s="22">
        <v>72000</v>
      </c>
    </row>
    <row r="19" spans="1:10" ht="14.1" customHeight="1" x14ac:dyDescent="0.3">
      <c r="A19" s="32"/>
      <c r="B19" s="31"/>
      <c r="C19" s="231" t="s">
        <v>128</v>
      </c>
      <c r="D19" s="230"/>
      <c r="E19" s="232" t="s">
        <v>143</v>
      </c>
      <c r="F19" s="22">
        <v>67500</v>
      </c>
      <c r="G19" s="22">
        <v>33750</v>
      </c>
      <c r="H19" s="22">
        <v>33750</v>
      </c>
      <c r="I19" s="22">
        <f t="shared" si="0"/>
        <v>67500</v>
      </c>
      <c r="J19" s="22">
        <f>[2]Sheet1!G11</f>
        <v>67500</v>
      </c>
    </row>
    <row r="20" spans="1:10" ht="14.1" customHeight="1" x14ac:dyDescent="0.3">
      <c r="A20" s="32"/>
      <c r="B20" s="31"/>
      <c r="C20" s="231" t="s">
        <v>129</v>
      </c>
      <c r="D20" s="230"/>
      <c r="E20" s="232" t="s">
        <v>144</v>
      </c>
      <c r="F20" s="22">
        <v>67500</v>
      </c>
      <c r="G20" s="22">
        <v>33750</v>
      </c>
      <c r="H20" s="22">
        <v>33750</v>
      </c>
      <c r="I20" s="22">
        <f t="shared" si="0"/>
        <v>67500</v>
      </c>
      <c r="J20" s="22">
        <f>[2]Sheet1!G12</f>
        <v>67500</v>
      </c>
    </row>
    <row r="21" spans="1:10" ht="14.1" customHeight="1" x14ac:dyDescent="0.3">
      <c r="A21" s="32"/>
      <c r="B21" s="31"/>
      <c r="C21" s="231" t="s">
        <v>130</v>
      </c>
      <c r="D21" s="230"/>
      <c r="E21" s="232" t="s">
        <v>145</v>
      </c>
      <c r="F21" s="22">
        <v>12000</v>
      </c>
      <c r="G21" s="22">
        <v>12000</v>
      </c>
      <c r="H21" s="22">
        <v>0</v>
      </c>
      <c r="I21" s="22">
        <f t="shared" si="0"/>
        <v>12000</v>
      </c>
      <c r="J21" s="22">
        <v>18000</v>
      </c>
    </row>
    <row r="22" spans="1:10" ht="14.1" customHeight="1" x14ac:dyDescent="0.3">
      <c r="A22" s="32"/>
      <c r="B22" s="31"/>
      <c r="C22" s="231" t="s">
        <v>133</v>
      </c>
      <c r="D22" s="230"/>
      <c r="E22" s="232" t="s">
        <v>148</v>
      </c>
      <c r="F22" s="22">
        <v>0</v>
      </c>
      <c r="G22" s="22">
        <v>0</v>
      </c>
      <c r="H22" s="22">
        <v>0</v>
      </c>
      <c r="I22" s="22">
        <f t="shared" si="0"/>
        <v>0</v>
      </c>
      <c r="J22" s="22">
        <v>0</v>
      </c>
    </row>
    <row r="23" spans="1:10" ht="14.1" customHeight="1" x14ac:dyDescent="0.3">
      <c r="A23" s="32"/>
      <c r="B23" s="31"/>
      <c r="C23" s="231" t="s">
        <v>137</v>
      </c>
      <c r="D23" s="230"/>
      <c r="E23" s="232" t="s">
        <v>150</v>
      </c>
      <c r="F23" s="22">
        <v>5000</v>
      </c>
      <c r="G23" s="22">
        <v>5000</v>
      </c>
      <c r="H23" s="22">
        <v>0</v>
      </c>
      <c r="I23" s="22">
        <f t="shared" si="0"/>
        <v>5000</v>
      </c>
      <c r="J23" s="22">
        <v>0</v>
      </c>
    </row>
    <row r="24" spans="1:10" ht="14.1" customHeight="1" x14ac:dyDescent="0.3">
      <c r="A24" s="32"/>
      <c r="B24" s="31"/>
      <c r="C24" s="231" t="s">
        <v>136</v>
      </c>
      <c r="D24" s="230"/>
      <c r="E24" s="232" t="s">
        <v>152</v>
      </c>
      <c r="F24" s="22">
        <v>84486</v>
      </c>
      <c r="G24" s="22">
        <v>0</v>
      </c>
      <c r="H24" s="22">
        <v>86626</v>
      </c>
      <c r="I24" s="22">
        <f t="shared" si="0"/>
        <v>86626</v>
      </c>
      <c r="J24" s="22">
        <v>97794</v>
      </c>
    </row>
    <row r="25" spans="1:10" ht="14.1" customHeight="1" x14ac:dyDescent="0.3">
      <c r="A25" s="32"/>
      <c r="B25" s="31"/>
      <c r="C25" s="231" t="s">
        <v>233</v>
      </c>
      <c r="D25" s="230"/>
      <c r="E25" s="232" t="s">
        <v>152</v>
      </c>
      <c r="F25" s="22">
        <v>80517</v>
      </c>
      <c r="G25" s="22">
        <v>86626</v>
      </c>
      <c r="H25" s="22">
        <v>0</v>
      </c>
      <c r="I25" s="22">
        <f t="shared" si="0"/>
        <v>86626</v>
      </c>
      <c r="J25" s="22">
        <v>97794</v>
      </c>
    </row>
    <row r="26" spans="1:10" ht="14.1" customHeight="1" x14ac:dyDescent="0.3">
      <c r="A26" s="32"/>
      <c r="B26" s="31"/>
      <c r="C26" s="231" t="s">
        <v>138</v>
      </c>
      <c r="D26" s="230"/>
      <c r="E26" s="232" t="s">
        <v>153</v>
      </c>
      <c r="F26" s="22">
        <v>10000</v>
      </c>
      <c r="G26" s="22">
        <v>0</v>
      </c>
      <c r="H26" s="22">
        <v>10000</v>
      </c>
      <c r="I26" s="22">
        <f t="shared" si="0"/>
        <v>10000</v>
      </c>
      <c r="J26" s="22">
        <v>15000</v>
      </c>
    </row>
    <row r="27" spans="1:10" ht="14.1" customHeight="1" x14ac:dyDescent="0.3">
      <c r="A27" s="32"/>
      <c r="B27" s="33" t="s">
        <v>60</v>
      </c>
      <c r="C27" s="33"/>
      <c r="D27" s="34"/>
      <c r="E27" s="52" t="s">
        <v>154</v>
      </c>
      <c r="F27" s="366">
        <f>SUM(F28:F31)</f>
        <v>134074.57</v>
      </c>
      <c r="G27" s="366">
        <f t="shared" ref="G27" si="2">SUM(G28:G31)</f>
        <v>71889.23</v>
      </c>
      <c r="H27" s="366">
        <f>SUM(H28:H31)</f>
        <v>72510.78</v>
      </c>
      <c r="I27" s="366">
        <f>SUM(G27:H27)</f>
        <v>144400.01</v>
      </c>
      <c r="J27" s="366"/>
    </row>
    <row r="28" spans="1:10" ht="14.1" customHeight="1" x14ac:dyDescent="0.3">
      <c r="A28" s="32"/>
      <c r="B28" s="31"/>
      <c r="C28" s="81" t="s">
        <v>139</v>
      </c>
      <c r="D28" s="79"/>
      <c r="E28" s="52" t="s">
        <v>155</v>
      </c>
      <c r="F28" s="22">
        <v>120707.08</v>
      </c>
      <c r="G28" s="22">
        <v>62113.93</v>
      </c>
      <c r="H28" s="22">
        <v>62629.08</v>
      </c>
      <c r="I28" s="14">
        <f t="shared" si="0"/>
        <v>124743.01000000001</v>
      </c>
      <c r="J28" s="14">
        <v>140824</v>
      </c>
    </row>
    <row r="29" spans="1:10" ht="14.1" customHeight="1" x14ac:dyDescent="0.3">
      <c r="A29" s="32"/>
      <c r="B29" s="31"/>
      <c r="C29" s="81" t="s">
        <v>140</v>
      </c>
      <c r="D29" s="79"/>
      <c r="E29" s="52" t="s">
        <v>156</v>
      </c>
      <c r="F29" s="22">
        <v>2400</v>
      </c>
      <c r="G29" s="22">
        <v>1800</v>
      </c>
      <c r="H29" s="22">
        <v>1800</v>
      </c>
      <c r="I29" s="14">
        <f t="shared" si="0"/>
        <v>3600</v>
      </c>
      <c r="J29" s="14">
        <v>5400</v>
      </c>
    </row>
    <row r="30" spans="1:10" ht="14.1" customHeight="1" x14ac:dyDescent="0.3">
      <c r="A30" s="32"/>
      <c r="B30" s="31"/>
      <c r="C30" s="81" t="s">
        <v>141</v>
      </c>
      <c r="D30" s="79"/>
      <c r="E30" s="52" t="s">
        <v>160</v>
      </c>
      <c r="F30" s="22">
        <v>8567.49</v>
      </c>
      <c r="G30" s="22">
        <v>6775.3</v>
      </c>
      <c r="H30" s="22">
        <v>6881.7</v>
      </c>
      <c r="I30" s="14">
        <f t="shared" si="0"/>
        <v>13657</v>
      </c>
      <c r="J30" s="14">
        <v>30926</v>
      </c>
    </row>
    <row r="31" spans="1:10" ht="14.1" customHeight="1" x14ac:dyDescent="0.3">
      <c r="A31" s="32"/>
      <c r="B31" s="31"/>
      <c r="C31" s="81" t="s">
        <v>142</v>
      </c>
      <c r="D31" s="79"/>
      <c r="E31" s="52" t="s">
        <v>157</v>
      </c>
      <c r="F31" s="22">
        <v>2400</v>
      </c>
      <c r="G31" s="22">
        <v>1200</v>
      </c>
      <c r="H31" s="22">
        <v>1200</v>
      </c>
      <c r="I31" s="14">
        <f t="shared" si="0"/>
        <v>2400</v>
      </c>
      <c r="J31" s="14">
        <v>3484</v>
      </c>
    </row>
    <row r="32" spans="1:10" ht="14.1" customHeight="1" x14ac:dyDescent="0.3">
      <c r="A32" s="32"/>
      <c r="B32" s="145" t="s">
        <v>6</v>
      </c>
      <c r="C32" s="146"/>
      <c r="E32" s="52" t="s">
        <v>161</v>
      </c>
      <c r="F32" s="14">
        <v>0</v>
      </c>
      <c r="G32" s="14"/>
      <c r="H32" s="14"/>
      <c r="I32" s="14"/>
      <c r="J32" s="14"/>
    </row>
    <row r="33" spans="1:10" ht="14.1" customHeight="1" x14ac:dyDescent="0.3">
      <c r="A33" s="32"/>
      <c r="B33" s="33"/>
      <c r="C33" s="144" t="s">
        <v>6</v>
      </c>
      <c r="D33" s="146"/>
      <c r="E33" s="52" t="s">
        <v>157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</row>
    <row r="34" spans="1:10" ht="14.1" customHeight="1" x14ac:dyDescent="0.3">
      <c r="A34" s="32"/>
      <c r="B34" s="33"/>
      <c r="C34" s="635" t="s">
        <v>241</v>
      </c>
      <c r="D34" s="636"/>
      <c r="E34" s="52"/>
      <c r="F34" s="22">
        <v>10000</v>
      </c>
      <c r="G34" s="22">
        <v>0</v>
      </c>
      <c r="H34" s="22">
        <v>10000</v>
      </c>
      <c r="I34" s="22">
        <f>SUM(G34:H34)</f>
        <v>10000</v>
      </c>
      <c r="J34" s="22">
        <v>15000</v>
      </c>
    </row>
    <row r="35" spans="1:10" ht="14.1" customHeight="1" x14ac:dyDescent="0.3">
      <c r="A35" s="32"/>
      <c r="B35" s="33"/>
      <c r="C35" s="252" t="s">
        <v>303</v>
      </c>
      <c r="D35" s="251"/>
      <c r="E35" s="52"/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1:10" ht="14.1" customHeight="1" x14ac:dyDescent="0.3">
      <c r="A36" s="32"/>
      <c r="B36" s="618" t="s">
        <v>87</v>
      </c>
      <c r="C36" s="618"/>
      <c r="D36" s="619"/>
      <c r="E36" s="84"/>
      <c r="F36" s="17">
        <f>SUM(F16,F17,F18,F27,F33,F32,F34)</f>
        <v>1523661.8</v>
      </c>
      <c r="G36" s="17">
        <f>SUM(G16,G17,G18,G27,G34)</f>
        <v>786771.23</v>
      </c>
      <c r="H36" s="17">
        <f>SUM(H16,H17,H18,H27,H34)</f>
        <v>790392.78</v>
      </c>
      <c r="I36" s="17">
        <f>SUM(I16,I17,I18,I27,I34)</f>
        <v>1577164.01</v>
      </c>
      <c r="J36" s="17">
        <f>SUM(J16:J35)</f>
        <v>1804741</v>
      </c>
    </row>
    <row r="37" spans="1:10" s="20" customFormat="1" ht="14.1" customHeight="1" x14ac:dyDescent="0.3">
      <c r="A37" s="187"/>
      <c r="B37" s="55"/>
      <c r="C37" s="55"/>
      <c r="D37" s="55"/>
      <c r="E37" s="29"/>
      <c r="F37" s="197"/>
      <c r="G37" s="197"/>
      <c r="H37" s="197"/>
      <c r="I37" s="197"/>
      <c r="J37" s="197"/>
    </row>
    <row r="38" spans="1:10" s="20" customFormat="1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</row>
    <row r="39" spans="1:10" s="20" customFormat="1" ht="14.1" customHeight="1" x14ac:dyDescent="0.3">
      <c r="A39" s="33"/>
      <c r="B39" s="264"/>
      <c r="C39" s="264"/>
      <c r="D39" s="264"/>
      <c r="E39" s="271"/>
      <c r="F39" s="58"/>
      <c r="G39" s="58"/>
      <c r="H39" s="58"/>
      <c r="I39" s="58"/>
      <c r="J39" s="58"/>
    </row>
    <row r="40" spans="1:10" s="20" customFormat="1" ht="14.1" customHeight="1" x14ac:dyDescent="0.3">
      <c r="A40" s="33"/>
      <c r="B40" s="264"/>
      <c r="C40" s="264"/>
      <c r="D40" s="264"/>
      <c r="E40" s="271"/>
      <c r="F40" s="58"/>
      <c r="G40" s="58"/>
      <c r="H40" s="58"/>
      <c r="I40" s="58"/>
      <c r="J40" s="58"/>
    </row>
    <row r="41" spans="1:10" s="20" customFormat="1" ht="14.1" customHeight="1" x14ac:dyDescent="0.3">
      <c r="A41" s="33"/>
      <c r="B41" s="354"/>
      <c r="C41" s="354"/>
      <c r="D41" s="354"/>
      <c r="E41" s="357"/>
      <c r="F41" s="58"/>
      <c r="G41" s="58"/>
      <c r="H41" s="58"/>
      <c r="I41" s="58"/>
      <c r="J41" s="58"/>
    </row>
    <row r="42" spans="1:10" s="20" customFormat="1" ht="14.1" customHeight="1" x14ac:dyDescent="0.3">
      <c r="A42" s="33"/>
      <c r="B42" s="604"/>
      <c r="C42" s="604"/>
      <c r="D42" s="604"/>
      <c r="E42" s="607"/>
      <c r="F42" s="58"/>
      <c r="G42" s="58"/>
      <c r="H42" s="58"/>
      <c r="I42" s="58"/>
      <c r="J42" s="58"/>
    </row>
    <row r="43" spans="1:10" s="20" customFormat="1" ht="14.1" customHeight="1" x14ac:dyDescent="0.3">
      <c r="A43" s="33"/>
      <c r="B43" s="264"/>
      <c r="C43" s="264"/>
      <c r="D43" s="264"/>
      <c r="E43" s="271"/>
      <c r="F43" s="58"/>
      <c r="G43" s="58"/>
      <c r="H43" s="58"/>
      <c r="I43" s="58"/>
      <c r="J43" s="58"/>
    </row>
    <row r="44" spans="1:10" s="20" customFormat="1" ht="14.1" customHeight="1" x14ac:dyDescent="0.3">
      <c r="A44" s="672" t="s">
        <v>64</v>
      </c>
      <c r="B44" s="672"/>
      <c r="C44" s="672"/>
      <c r="D44" s="672"/>
      <c r="E44" s="178"/>
      <c r="F44" s="58"/>
      <c r="G44" s="58"/>
      <c r="H44" s="58"/>
      <c r="I44" s="58"/>
      <c r="J44" s="199" t="s">
        <v>223</v>
      </c>
    </row>
    <row r="45" spans="1:10" ht="14.1" customHeight="1" x14ac:dyDescent="0.3">
      <c r="A45" s="41"/>
      <c r="B45" s="29"/>
      <c r="C45" s="29"/>
      <c r="D45" s="42"/>
      <c r="E45" s="276"/>
      <c r="F45" s="272"/>
      <c r="G45" s="663" t="s">
        <v>20</v>
      </c>
      <c r="H45" s="663"/>
      <c r="I45" s="663"/>
      <c r="J45" s="664" t="s">
        <v>25</v>
      </c>
    </row>
    <row r="46" spans="1:10" ht="14.1" customHeight="1" x14ac:dyDescent="0.3">
      <c r="A46" s="274"/>
      <c r="B46" s="271"/>
      <c r="C46" s="271"/>
      <c r="D46" s="275"/>
      <c r="E46" s="666" t="s">
        <v>17</v>
      </c>
      <c r="F46" s="273" t="s">
        <v>18</v>
      </c>
      <c r="G46" s="273" t="s">
        <v>21</v>
      </c>
      <c r="H46" s="273" t="s">
        <v>22</v>
      </c>
      <c r="I46" s="667" t="s">
        <v>23</v>
      </c>
      <c r="J46" s="665"/>
    </row>
    <row r="47" spans="1:10" ht="14.1" customHeight="1" x14ac:dyDescent="0.3">
      <c r="A47" s="669" t="s">
        <v>1</v>
      </c>
      <c r="B47" s="627"/>
      <c r="C47" s="627"/>
      <c r="D47" s="670"/>
      <c r="E47" s="666"/>
      <c r="F47" s="273" t="s">
        <v>19</v>
      </c>
      <c r="G47" s="273" t="s">
        <v>19</v>
      </c>
      <c r="H47" s="273" t="s">
        <v>24</v>
      </c>
      <c r="I47" s="668"/>
      <c r="J47" s="273" t="s">
        <v>26</v>
      </c>
    </row>
    <row r="48" spans="1:10" ht="14.1" customHeight="1" x14ac:dyDescent="0.3">
      <c r="A48" s="660">
        <v>1</v>
      </c>
      <c r="B48" s="661"/>
      <c r="C48" s="661"/>
      <c r="D48" s="662"/>
      <c r="E48" s="30">
        <v>2</v>
      </c>
      <c r="F48" s="88">
        <v>3</v>
      </c>
      <c r="G48" s="88">
        <v>4</v>
      </c>
      <c r="H48" s="88">
        <v>5</v>
      </c>
      <c r="I48" s="88">
        <v>6</v>
      </c>
      <c r="J48" s="88">
        <v>7</v>
      </c>
    </row>
    <row r="49" spans="1:10" ht="12.9" customHeight="1" x14ac:dyDescent="0.3">
      <c r="A49" s="191" t="s">
        <v>7</v>
      </c>
      <c r="B49" s="59"/>
      <c r="C49" s="46"/>
      <c r="D49" s="198"/>
      <c r="E49" s="176"/>
      <c r="F49" s="16"/>
      <c r="G49" s="16"/>
      <c r="H49" s="16"/>
      <c r="I49" s="16"/>
      <c r="J49" s="16"/>
    </row>
    <row r="50" spans="1:10" ht="12.9" customHeight="1" x14ac:dyDescent="0.3">
      <c r="A50" s="11"/>
      <c r="B50" s="620" t="s">
        <v>8</v>
      </c>
      <c r="C50" s="621"/>
      <c r="D50" s="622"/>
      <c r="E50" s="52" t="s">
        <v>121</v>
      </c>
      <c r="F50" s="14"/>
      <c r="G50" s="14"/>
      <c r="H50" s="14"/>
      <c r="I50" s="14"/>
      <c r="J50" s="14"/>
    </row>
    <row r="51" spans="1:10" ht="12.9" customHeight="1" x14ac:dyDescent="0.3">
      <c r="A51" s="11"/>
      <c r="B51" s="147"/>
      <c r="C51" s="620" t="s">
        <v>8</v>
      </c>
      <c r="D51" s="622"/>
      <c r="E51" s="52" t="s">
        <v>114</v>
      </c>
      <c r="F51" s="14">
        <v>44555</v>
      </c>
      <c r="G51" s="14">
        <v>5249</v>
      </c>
      <c r="H51" s="14">
        <v>94751</v>
      </c>
      <c r="I51" s="14">
        <f>SUM(G51:H51)</f>
        <v>100000</v>
      </c>
      <c r="J51" s="14">
        <v>100000</v>
      </c>
    </row>
    <row r="52" spans="1:10" ht="12.9" customHeight="1" x14ac:dyDescent="0.3">
      <c r="A52" s="11"/>
      <c r="B52" s="620" t="s">
        <v>9</v>
      </c>
      <c r="C52" s="621"/>
      <c r="D52" s="622"/>
      <c r="E52" s="52" t="s">
        <v>122</v>
      </c>
      <c r="F52" s="14"/>
      <c r="G52" s="14"/>
      <c r="H52" s="14"/>
      <c r="I52" s="14"/>
      <c r="J52" s="14"/>
    </row>
    <row r="53" spans="1:10" ht="12.9" customHeight="1" x14ac:dyDescent="0.3">
      <c r="A53" s="11"/>
      <c r="B53" s="147"/>
      <c r="C53" s="620" t="s">
        <v>50</v>
      </c>
      <c r="D53" s="622"/>
      <c r="E53" s="52" t="s">
        <v>115</v>
      </c>
      <c r="F53" s="14">
        <v>39601</v>
      </c>
      <c r="G53" s="14">
        <v>0</v>
      </c>
      <c r="H53" s="14">
        <v>100000</v>
      </c>
      <c r="I53" s="14">
        <f>SUM(G53:H53)</f>
        <v>100000</v>
      </c>
      <c r="J53" s="14">
        <v>100000</v>
      </c>
    </row>
    <row r="54" spans="1:10" ht="12.9" customHeight="1" x14ac:dyDescent="0.3">
      <c r="A54" s="11"/>
      <c r="B54" s="620" t="s">
        <v>10</v>
      </c>
      <c r="C54" s="621"/>
      <c r="D54" s="622"/>
      <c r="E54" s="52" t="s">
        <v>123</v>
      </c>
      <c r="F54" s="14"/>
      <c r="G54" s="14"/>
      <c r="H54" s="14"/>
      <c r="I54" s="14"/>
      <c r="J54" s="14"/>
    </row>
    <row r="55" spans="1:10" ht="12.9" customHeight="1" x14ac:dyDescent="0.3">
      <c r="A55" s="11"/>
      <c r="B55" s="147"/>
      <c r="C55" s="620" t="s">
        <v>35</v>
      </c>
      <c r="D55" s="622"/>
      <c r="E55" s="52" t="s">
        <v>116</v>
      </c>
      <c r="F55" s="14">
        <v>44505.7</v>
      </c>
      <c r="G55" s="14">
        <v>1090</v>
      </c>
      <c r="H55" s="14">
        <v>98910</v>
      </c>
      <c r="I55" s="14">
        <f>SUM(G55:H55)</f>
        <v>100000</v>
      </c>
      <c r="J55" s="14">
        <v>100000</v>
      </c>
    </row>
    <row r="56" spans="1:10" ht="12.9" customHeight="1" x14ac:dyDescent="0.3">
      <c r="A56" s="11"/>
      <c r="B56" s="620" t="s">
        <v>73</v>
      </c>
      <c r="C56" s="621"/>
      <c r="D56" s="622"/>
      <c r="E56" s="52" t="s">
        <v>125</v>
      </c>
      <c r="F56" s="19"/>
      <c r="G56" s="19"/>
      <c r="H56" s="19"/>
      <c r="I56" s="19"/>
      <c r="J56" s="19"/>
    </row>
    <row r="57" spans="1:10" ht="12.9" customHeight="1" x14ac:dyDescent="0.3">
      <c r="A57" s="11"/>
      <c r="B57" s="147"/>
      <c r="C57" s="620" t="s">
        <v>42</v>
      </c>
      <c r="D57" s="622"/>
      <c r="E57" s="52" t="s">
        <v>119</v>
      </c>
      <c r="F57" s="22">
        <v>13133.68</v>
      </c>
      <c r="G57" s="22">
        <v>0</v>
      </c>
      <c r="H57" s="22">
        <v>21600</v>
      </c>
      <c r="I57" s="22">
        <f>SUM(G57:H57)</f>
        <v>21600</v>
      </c>
      <c r="J57" s="22">
        <v>21600</v>
      </c>
    </row>
    <row r="58" spans="1:10" ht="12.9" customHeight="1" x14ac:dyDescent="0.3">
      <c r="A58" s="11"/>
      <c r="B58" s="147"/>
      <c r="C58" s="620" t="s">
        <v>112</v>
      </c>
      <c r="D58" s="622"/>
      <c r="E58" s="52" t="s">
        <v>120</v>
      </c>
      <c r="F58" s="22">
        <v>20160</v>
      </c>
      <c r="G58" s="22">
        <v>2941</v>
      </c>
      <c r="H58" s="22">
        <v>21251</v>
      </c>
      <c r="I58" s="22">
        <f>SUM(G58:H58)</f>
        <v>24192</v>
      </c>
      <c r="J58" s="22">
        <v>24192</v>
      </c>
    </row>
    <row r="59" spans="1:10" ht="12.9" customHeight="1" x14ac:dyDescent="0.3">
      <c r="A59" s="11"/>
      <c r="B59" s="206"/>
      <c r="C59" s="206" t="s">
        <v>225</v>
      </c>
      <c r="D59" s="207"/>
      <c r="E59" s="52" t="s">
        <v>203</v>
      </c>
      <c r="F59" s="22">
        <v>0</v>
      </c>
      <c r="G59" s="22">
        <v>0</v>
      </c>
      <c r="H59" s="22">
        <v>1000</v>
      </c>
      <c r="I59" s="22">
        <f>SUM(G59:H59)</f>
        <v>1000</v>
      </c>
      <c r="J59" s="22">
        <v>2000</v>
      </c>
    </row>
    <row r="60" spans="1:10" ht="12.9" customHeight="1" x14ac:dyDescent="0.3">
      <c r="A60" s="11"/>
      <c r="B60" s="635" t="s">
        <v>58</v>
      </c>
      <c r="C60" s="637"/>
      <c r="D60" s="622"/>
      <c r="E60" s="52" t="s">
        <v>162</v>
      </c>
      <c r="F60" s="14"/>
      <c r="G60" s="14"/>
      <c r="H60" s="14"/>
      <c r="I60" s="14"/>
      <c r="J60" s="14"/>
    </row>
    <row r="61" spans="1:10" ht="12.9" customHeight="1" x14ac:dyDescent="0.3">
      <c r="A61" s="11"/>
      <c r="B61" s="150"/>
      <c r="C61" s="635" t="s">
        <v>101</v>
      </c>
      <c r="D61" s="622"/>
      <c r="E61" s="52" t="s">
        <v>165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</row>
    <row r="62" spans="1:10" ht="12.9" customHeight="1" x14ac:dyDescent="0.3">
      <c r="A62" s="11"/>
      <c r="B62" s="252"/>
      <c r="C62" s="252" t="s">
        <v>304</v>
      </c>
      <c r="D62" s="250"/>
      <c r="E62" s="159"/>
      <c r="F62" s="22">
        <v>0</v>
      </c>
      <c r="G62" s="22">
        <v>0</v>
      </c>
      <c r="H62" s="22">
        <v>0</v>
      </c>
      <c r="I62" s="22">
        <v>0</v>
      </c>
      <c r="J62" s="22">
        <v>0</v>
      </c>
    </row>
    <row r="63" spans="1:10" ht="12.9" customHeight="1" x14ac:dyDescent="0.3">
      <c r="A63" s="11"/>
      <c r="B63" s="156" t="s">
        <v>213</v>
      </c>
      <c r="C63" s="148"/>
      <c r="D63" s="149"/>
      <c r="E63" s="160" t="s">
        <v>166</v>
      </c>
      <c r="F63" s="367"/>
      <c r="G63" s="367"/>
      <c r="H63" s="367"/>
      <c r="I63" s="367"/>
      <c r="J63" s="367"/>
    </row>
    <row r="64" spans="1:10" ht="12.9" customHeight="1" x14ac:dyDescent="0.3">
      <c r="A64" s="11"/>
      <c r="B64" s="156"/>
      <c r="C64" s="156" t="s">
        <v>102</v>
      </c>
      <c r="D64" s="157"/>
      <c r="E64" s="160" t="s">
        <v>167</v>
      </c>
      <c r="F64" s="161">
        <v>0</v>
      </c>
      <c r="G64" s="161">
        <v>0</v>
      </c>
      <c r="H64" s="161">
        <v>6000</v>
      </c>
      <c r="I64" s="161">
        <f>SUM(G64:H64)</f>
        <v>6000</v>
      </c>
      <c r="J64" s="161">
        <v>6000</v>
      </c>
    </row>
    <row r="65" spans="1:10" ht="12.9" customHeight="1" x14ac:dyDescent="0.3">
      <c r="A65" s="11"/>
      <c r="B65" s="156" t="s">
        <v>214</v>
      </c>
      <c r="C65" s="156"/>
      <c r="D65" s="157"/>
      <c r="E65" s="160" t="s">
        <v>169</v>
      </c>
      <c r="F65" s="17"/>
      <c r="G65" s="17"/>
      <c r="H65" s="17"/>
      <c r="I65" s="17"/>
      <c r="J65" s="17"/>
    </row>
    <row r="66" spans="1:10" ht="12.9" customHeight="1" x14ac:dyDescent="0.3">
      <c r="A66" s="11"/>
      <c r="B66" s="156"/>
      <c r="C66" s="156" t="s">
        <v>106</v>
      </c>
      <c r="D66" s="157"/>
      <c r="E66" s="160" t="s">
        <v>173</v>
      </c>
      <c r="F66" s="14">
        <v>9975</v>
      </c>
      <c r="G66" s="14">
        <v>0</v>
      </c>
      <c r="H66" s="14">
        <v>10000</v>
      </c>
      <c r="I66" s="14">
        <f>SUM(G66:H66)</f>
        <v>10000</v>
      </c>
      <c r="J66" s="14">
        <v>10000</v>
      </c>
    </row>
    <row r="67" spans="1:10" ht="12.9" customHeight="1" x14ac:dyDescent="0.3">
      <c r="A67" s="11"/>
      <c r="B67" s="156"/>
      <c r="C67" s="156" t="s">
        <v>196</v>
      </c>
      <c r="D67" s="157"/>
      <c r="E67" s="160" t="s">
        <v>197</v>
      </c>
      <c r="F67" s="14">
        <v>0</v>
      </c>
      <c r="G67" s="14">
        <v>0</v>
      </c>
      <c r="H67" s="14">
        <v>10000</v>
      </c>
      <c r="I67" s="14">
        <f>SUM(G67:H67)</f>
        <v>10000</v>
      </c>
      <c r="J67" s="14">
        <v>10000</v>
      </c>
    </row>
    <row r="68" spans="1:10" ht="12.9" customHeight="1" x14ac:dyDescent="0.3">
      <c r="A68" s="11"/>
      <c r="B68" s="351"/>
      <c r="C68" s="351" t="s">
        <v>363</v>
      </c>
      <c r="D68" s="352"/>
      <c r="E68" s="160" t="s">
        <v>367</v>
      </c>
      <c r="F68" s="14">
        <v>390868</v>
      </c>
      <c r="G68" s="14">
        <v>0</v>
      </c>
      <c r="H68" s="14">
        <v>300000</v>
      </c>
      <c r="I68" s="14">
        <f>SUM(G68:H68)</f>
        <v>300000</v>
      </c>
      <c r="J68" s="14">
        <v>300000</v>
      </c>
    </row>
    <row r="69" spans="1:10" ht="12.9" customHeight="1" x14ac:dyDescent="0.3">
      <c r="A69" s="11"/>
      <c r="B69" s="153" t="s">
        <v>41</v>
      </c>
      <c r="C69" s="156"/>
      <c r="D69" s="157"/>
      <c r="E69" s="160"/>
      <c r="F69" s="17">
        <f>SUM(F51:F68)</f>
        <v>562798.38</v>
      </c>
      <c r="G69" s="17">
        <f>SUM(G51:G68)</f>
        <v>9280</v>
      </c>
      <c r="H69" s="17">
        <f>SUM(H51:H68)</f>
        <v>663512</v>
      </c>
      <c r="I69" s="17">
        <f>SUM(I51:I68)</f>
        <v>672792</v>
      </c>
      <c r="J69" s="17">
        <f>SUM(J51:J68)</f>
        <v>673792</v>
      </c>
    </row>
    <row r="70" spans="1:10" ht="12.9" customHeight="1" x14ac:dyDescent="0.3">
      <c r="A70" s="651" t="s">
        <v>15</v>
      </c>
      <c r="B70" s="618"/>
      <c r="C70" s="618"/>
      <c r="D70" s="619"/>
      <c r="E70" s="158"/>
      <c r="F70" s="17"/>
      <c r="G70" s="17"/>
      <c r="H70" s="17"/>
      <c r="I70" s="17"/>
      <c r="J70" s="43"/>
    </row>
    <row r="71" spans="1:10" ht="12.9" customHeight="1" x14ac:dyDescent="0.3">
      <c r="A71" s="38"/>
      <c r="B71" s="621" t="s">
        <v>86</v>
      </c>
      <c r="C71" s="621"/>
      <c r="D71" s="622"/>
      <c r="E71" s="52" t="s">
        <v>180</v>
      </c>
      <c r="F71" s="17"/>
      <c r="G71" s="17"/>
      <c r="H71" s="17"/>
      <c r="I71" s="17"/>
      <c r="J71" s="17"/>
    </row>
    <row r="72" spans="1:10" s="421" customFormat="1" ht="12.9" customHeight="1" x14ac:dyDescent="0.3">
      <c r="A72" s="38"/>
      <c r="B72" s="466"/>
      <c r="C72" s="465" t="s">
        <v>469</v>
      </c>
      <c r="D72" s="467"/>
      <c r="E72" s="422" t="s">
        <v>509</v>
      </c>
      <c r="F72" s="17"/>
      <c r="G72" s="17">
        <v>0</v>
      </c>
      <c r="H72" s="17">
        <v>25000</v>
      </c>
      <c r="I72" s="17">
        <f>SUM(G72:H72)</f>
        <v>25000</v>
      </c>
      <c r="J72" s="161">
        <v>25000</v>
      </c>
    </row>
    <row r="73" spans="1:10" ht="12.9" customHeight="1" x14ac:dyDescent="0.3">
      <c r="A73" s="38"/>
      <c r="B73" s="173"/>
      <c r="C73" s="170" t="s">
        <v>215</v>
      </c>
      <c r="D73" s="171"/>
      <c r="E73" s="52" t="s">
        <v>188</v>
      </c>
      <c r="F73" s="437">
        <v>0</v>
      </c>
      <c r="G73" s="161">
        <v>0</v>
      </c>
      <c r="H73" s="161">
        <v>0</v>
      </c>
      <c r="I73" s="161">
        <v>0</v>
      </c>
      <c r="J73" s="161">
        <v>0</v>
      </c>
    </row>
    <row r="74" spans="1:10" ht="12.9" customHeight="1" x14ac:dyDescent="0.3">
      <c r="A74" s="38"/>
      <c r="B74" s="154"/>
      <c r="C74" s="12" t="s">
        <v>256</v>
      </c>
      <c r="D74" s="44"/>
      <c r="E74" s="52" t="s">
        <v>288</v>
      </c>
      <c r="F74" s="14">
        <v>0</v>
      </c>
      <c r="G74" s="14">
        <v>0</v>
      </c>
      <c r="H74" s="14">
        <v>0</v>
      </c>
      <c r="I74" s="14">
        <f>SUM(G74:H74)</f>
        <v>0</v>
      </c>
      <c r="J74" s="161">
        <v>0</v>
      </c>
    </row>
    <row r="75" spans="1:10" ht="12.9" customHeight="1" x14ac:dyDescent="0.3">
      <c r="A75" s="38"/>
      <c r="B75" s="618" t="s">
        <v>89</v>
      </c>
      <c r="C75" s="618"/>
      <c r="D75" s="619"/>
      <c r="E75" s="158"/>
      <c r="F75" s="17">
        <f>SUM(F71:F74)</f>
        <v>0</v>
      </c>
      <c r="G75" s="17">
        <f>SUM(G71:G74)</f>
        <v>0</v>
      </c>
      <c r="H75" s="17">
        <f>SUM(H72:H74)</f>
        <v>25000</v>
      </c>
      <c r="I75" s="17">
        <f>SUM(G75:H75)</f>
        <v>25000</v>
      </c>
      <c r="J75" s="17">
        <f>SUM(J72:J74)</f>
        <v>25000</v>
      </c>
    </row>
    <row r="76" spans="1:10" ht="12.9" customHeight="1" thickBot="1" x14ac:dyDescent="0.35">
      <c r="A76" s="630" t="s">
        <v>16</v>
      </c>
      <c r="B76" s="631"/>
      <c r="C76" s="631"/>
      <c r="D76" s="632"/>
      <c r="E76" s="30"/>
      <c r="F76" s="152">
        <f>SUM(F36,F69,F75)</f>
        <v>2086460.1800000002</v>
      </c>
      <c r="G76" s="152">
        <f>SUM(G36,G69,G75)</f>
        <v>796051.23</v>
      </c>
      <c r="H76" s="152">
        <f>SUM(H36,H69,H75)</f>
        <v>1478904.78</v>
      </c>
      <c r="I76" s="152">
        <f>SUM(I36,I69,I75)</f>
        <v>2274956.0099999998</v>
      </c>
      <c r="J76" s="228">
        <f>SUM(J69,J36,J75)</f>
        <v>2503533</v>
      </c>
    </row>
    <row r="77" spans="1:10" s="333" customFormat="1" ht="12.9" customHeight="1" thickTop="1" x14ac:dyDescent="0.3">
      <c r="A77" s="333" t="s">
        <v>28</v>
      </c>
      <c r="E77" s="334" t="s">
        <v>30</v>
      </c>
      <c r="F77" s="335"/>
      <c r="G77" s="335"/>
      <c r="H77" s="335" t="s">
        <v>31</v>
      </c>
      <c r="I77" s="335"/>
      <c r="J77" s="335"/>
    </row>
    <row r="78" spans="1:10" s="333" customFormat="1" ht="12.9" customHeight="1" x14ac:dyDescent="0.3">
      <c r="E78" s="336"/>
      <c r="F78" s="335"/>
      <c r="G78" s="335"/>
      <c r="H78" s="335"/>
      <c r="I78" s="335"/>
      <c r="J78" s="335"/>
    </row>
    <row r="79" spans="1:10" s="333" customFormat="1" ht="12.9" customHeight="1" x14ac:dyDescent="0.3">
      <c r="A79" s="31" t="s">
        <v>28</v>
      </c>
      <c r="B79" s="31"/>
      <c r="C79" s="31"/>
      <c r="D79" s="31"/>
      <c r="E79" s="24" t="s">
        <v>30</v>
      </c>
      <c r="F79" s="48"/>
      <c r="G79" s="48"/>
      <c r="H79" s="40" t="s">
        <v>31</v>
      </c>
      <c r="I79" s="48"/>
      <c r="J79" s="48"/>
    </row>
    <row r="80" spans="1:10" s="333" customFormat="1" ht="12.9" customHeight="1" x14ac:dyDescent="0.3">
      <c r="A80" s="31"/>
      <c r="B80" s="31"/>
      <c r="C80" s="31"/>
      <c r="D80" s="31"/>
      <c r="E80" s="392"/>
      <c r="F80" s="48"/>
      <c r="G80" s="48"/>
      <c r="H80" s="48"/>
      <c r="I80" s="48"/>
      <c r="J80" s="48"/>
    </row>
    <row r="81" spans="1:10" s="333" customFormat="1" ht="14.1" customHeight="1" x14ac:dyDescent="0.3">
      <c r="A81" s="31"/>
      <c r="B81" s="359"/>
      <c r="C81" s="359" t="s">
        <v>385</v>
      </c>
      <c r="D81" s="359"/>
      <c r="E81" s="359"/>
      <c r="F81" s="359" t="s">
        <v>32</v>
      </c>
      <c r="G81" s="359"/>
      <c r="H81" s="360"/>
      <c r="I81" s="359" t="s">
        <v>33</v>
      </c>
      <c r="J81" s="360"/>
    </row>
    <row r="82" spans="1:10" ht="14.1" customHeight="1" x14ac:dyDescent="0.3">
      <c r="A82" s="31"/>
      <c r="B82" s="31"/>
      <c r="C82" s="222" t="s">
        <v>29</v>
      </c>
      <c r="D82" s="31"/>
      <c r="E82" s="392"/>
      <c r="F82" s="222" t="s">
        <v>255</v>
      </c>
      <c r="G82" s="31"/>
      <c r="H82" s="48"/>
      <c r="I82" s="222" t="s">
        <v>298</v>
      </c>
      <c r="J82" s="48"/>
    </row>
  </sheetData>
  <mergeCells count="39">
    <mergeCell ref="A5:J5"/>
    <mergeCell ref="C61:D61"/>
    <mergeCell ref="A76:D76"/>
    <mergeCell ref="A70:D70"/>
    <mergeCell ref="B71:D71"/>
    <mergeCell ref="B75:D75"/>
    <mergeCell ref="C55:D55"/>
    <mergeCell ref="C57:D57"/>
    <mergeCell ref="C58:D58"/>
    <mergeCell ref="B60:D60"/>
    <mergeCell ref="B56:D56"/>
    <mergeCell ref="A6:J6"/>
    <mergeCell ref="A7:J7"/>
    <mergeCell ref="A8:D8"/>
    <mergeCell ref="G9:I9"/>
    <mergeCell ref="J9:J10"/>
    <mergeCell ref="E10:E11"/>
    <mergeCell ref="I10:I11"/>
    <mergeCell ref="A10:D11"/>
    <mergeCell ref="A12:D12"/>
    <mergeCell ref="B50:D50"/>
    <mergeCell ref="G45:I45"/>
    <mergeCell ref="B54:D54"/>
    <mergeCell ref="A14:D14"/>
    <mergeCell ref="B15:D15"/>
    <mergeCell ref="C16:D16"/>
    <mergeCell ref="B17:D17"/>
    <mergeCell ref="C18:D18"/>
    <mergeCell ref="B36:D36"/>
    <mergeCell ref="C34:D34"/>
    <mergeCell ref="C51:D51"/>
    <mergeCell ref="C53:D53"/>
    <mergeCell ref="A48:D48"/>
    <mergeCell ref="A44:D44"/>
    <mergeCell ref="J45:J46"/>
    <mergeCell ref="E46:E47"/>
    <mergeCell ref="I46:I47"/>
    <mergeCell ref="A47:D47"/>
    <mergeCell ref="B52:D52"/>
  </mergeCells>
  <pageMargins left="1.22" right="0.39370078740157483" top="0.19685039370078741" bottom="0.11811023622047245" header="0" footer="0"/>
  <pageSetup paperSize="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103"/>
  <sheetViews>
    <sheetView zoomScale="79" zoomScaleNormal="79" workbookViewId="0">
      <selection activeCell="R12" sqref="R12"/>
    </sheetView>
  </sheetViews>
  <sheetFormatPr defaultColWidth="9.109375" defaultRowHeight="14.1" customHeight="1" x14ac:dyDescent="0.3"/>
  <cols>
    <col min="1" max="1" width="3.33203125" style="39" customWidth="1"/>
    <col min="2" max="2" width="3.5546875" style="39" customWidth="1"/>
    <col min="3" max="3" width="2.88671875" style="39" customWidth="1"/>
    <col min="4" max="4" width="41.33203125" style="39" customWidth="1"/>
    <col min="5" max="5" width="16.109375" style="39" customWidth="1"/>
    <col min="6" max="6" width="16" style="23" customWidth="1"/>
    <col min="7" max="7" width="16.33203125" style="23" customWidth="1"/>
    <col min="8" max="8" width="16" style="23" customWidth="1"/>
    <col min="9" max="9" width="15.88671875" style="23" customWidth="1"/>
    <col min="10" max="10" width="16.109375" style="23" customWidth="1"/>
    <col min="11" max="11" width="10.109375" style="39" customWidth="1"/>
    <col min="12" max="16384" width="9.109375" style="39"/>
  </cols>
  <sheetData>
    <row r="1" spans="1:10" ht="14.1" customHeight="1" x14ac:dyDescent="0.3">
      <c r="J1" s="200"/>
    </row>
    <row r="2" spans="1:10" s="31" customFormat="1" ht="14.1" customHeight="1" x14ac:dyDescent="0.3">
      <c r="B2" s="31" t="s">
        <v>0</v>
      </c>
      <c r="E2" s="392"/>
      <c r="F2" s="48"/>
      <c r="G2" s="48"/>
      <c r="H2" s="48"/>
      <c r="I2" s="48"/>
      <c r="J2" s="48" t="s">
        <v>27</v>
      </c>
    </row>
    <row r="3" spans="1:10" s="31" customFormat="1" ht="14.1" customHeight="1" x14ac:dyDescent="0.3">
      <c r="A3" s="655" t="s">
        <v>376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0" ht="14.1" customHeight="1" x14ac:dyDescent="0.3">
      <c r="A4" s="641" t="s">
        <v>377</v>
      </c>
      <c r="B4" s="641"/>
      <c r="C4" s="641"/>
      <c r="D4" s="641"/>
      <c r="E4" s="641"/>
      <c r="F4" s="641"/>
      <c r="G4" s="641"/>
      <c r="H4" s="641"/>
      <c r="I4" s="641"/>
      <c r="J4" s="641"/>
    </row>
    <row r="5" spans="1:10" ht="14.1" customHeight="1" thickBot="1" x14ac:dyDescent="0.35">
      <c r="A5" s="672" t="s">
        <v>65</v>
      </c>
      <c r="B5" s="672"/>
      <c r="C5" s="672"/>
      <c r="D5" s="672"/>
      <c r="J5" s="200" t="s">
        <v>224</v>
      </c>
    </row>
    <row r="6" spans="1:10" ht="14.1" customHeight="1" thickBot="1" x14ac:dyDescent="0.35">
      <c r="A6" s="25"/>
      <c r="B6" s="391"/>
      <c r="C6" s="391"/>
      <c r="D6" s="391"/>
      <c r="E6" s="27"/>
      <c r="F6" s="387"/>
      <c r="G6" s="642" t="s">
        <v>20</v>
      </c>
      <c r="H6" s="642"/>
      <c r="I6" s="642"/>
      <c r="J6" s="615" t="s">
        <v>25</v>
      </c>
    </row>
    <row r="7" spans="1:10" ht="14.1" customHeight="1" x14ac:dyDescent="0.3">
      <c r="A7" s="646" t="s">
        <v>1</v>
      </c>
      <c r="B7" s="647"/>
      <c r="C7" s="647"/>
      <c r="D7" s="643"/>
      <c r="E7" s="643" t="s">
        <v>17</v>
      </c>
      <c r="F7" s="388" t="s">
        <v>18</v>
      </c>
      <c r="G7" s="401" t="s">
        <v>393</v>
      </c>
      <c r="H7" s="401" t="s">
        <v>22</v>
      </c>
      <c r="I7" s="644" t="s">
        <v>23</v>
      </c>
      <c r="J7" s="616"/>
    </row>
    <row r="8" spans="1:10" ht="14.1" customHeight="1" x14ac:dyDescent="0.3">
      <c r="A8" s="646"/>
      <c r="B8" s="647"/>
      <c r="C8" s="647"/>
      <c r="D8" s="643"/>
      <c r="E8" s="643"/>
      <c r="F8" s="388" t="s">
        <v>19</v>
      </c>
      <c r="G8" s="402" t="s">
        <v>19</v>
      </c>
      <c r="H8" s="402" t="s">
        <v>24</v>
      </c>
      <c r="I8" s="645"/>
      <c r="J8" s="388" t="s">
        <v>26</v>
      </c>
    </row>
    <row r="9" spans="1:10" ht="14.1" customHeight="1" thickBot="1" x14ac:dyDescent="0.35">
      <c r="A9" s="648" t="s">
        <v>395</v>
      </c>
      <c r="B9" s="649"/>
      <c r="C9" s="649"/>
      <c r="D9" s="650"/>
      <c r="E9" s="403" t="s">
        <v>396</v>
      </c>
      <c r="F9" s="403" t="s">
        <v>397</v>
      </c>
      <c r="G9" s="403" t="s">
        <v>398</v>
      </c>
      <c r="H9" s="403" t="s">
        <v>399</v>
      </c>
      <c r="I9" s="403" t="s">
        <v>400</v>
      </c>
      <c r="J9" s="403" t="s">
        <v>401</v>
      </c>
    </row>
    <row r="10" spans="1:10" ht="14.1" customHeight="1" x14ac:dyDescent="0.3">
      <c r="A10" s="651" t="s">
        <v>62</v>
      </c>
      <c r="B10" s="618"/>
      <c r="C10" s="618"/>
      <c r="D10" s="619"/>
      <c r="E10" s="290"/>
      <c r="F10" s="14"/>
      <c r="G10" s="14"/>
      <c r="H10" s="14"/>
      <c r="I10" s="14"/>
      <c r="J10" s="14"/>
    </row>
    <row r="11" spans="1:10" ht="14.1" customHeight="1" x14ac:dyDescent="0.3">
      <c r="A11" s="32"/>
      <c r="B11" s="621" t="s">
        <v>2</v>
      </c>
      <c r="C11" s="621"/>
      <c r="D11" s="622"/>
      <c r="E11" s="52" t="s">
        <v>158</v>
      </c>
      <c r="F11" s="14"/>
      <c r="G11" s="14"/>
      <c r="H11" s="14"/>
      <c r="I11" s="14"/>
      <c r="J11" s="14"/>
    </row>
    <row r="12" spans="1:10" ht="14.1" customHeight="1" x14ac:dyDescent="0.3">
      <c r="A12" s="32"/>
      <c r="B12" s="33"/>
      <c r="C12" s="621" t="s">
        <v>3</v>
      </c>
      <c r="D12" s="622"/>
      <c r="E12" s="96" t="s">
        <v>78</v>
      </c>
      <c r="F12" s="22">
        <v>1530335.18</v>
      </c>
      <c r="G12" s="22">
        <v>739436</v>
      </c>
      <c r="H12" s="22">
        <v>1506724</v>
      </c>
      <c r="I12" s="22">
        <f>SUM(G12:H12)</f>
        <v>2246160</v>
      </c>
      <c r="J12" s="22">
        <v>2320956</v>
      </c>
    </row>
    <row r="13" spans="1:10" ht="14.1" customHeight="1" x14ac:dyDescent="0.3">
      <c r="A13" s="32"/>
      <c r="B13" s="621" t="s">
        <v>4</v>
      </c>
      <c r="C13" s="621"/>
      <c r="D13" s="622"/>
      <c r="E13" s="52" t="s">
        <v>159</v>
      </c>
      <c r="F13" s="365">
        <f>SUM(F15:F22)</f>
        <v>445831</v>
      </c>
      <c r="G13" s="365">
        <f>SUM(G14:G22)</f>
        <v>267458</v>
      </c>
      <c r="H13" s="365">
        <f>SUM(H15:H22)</f>
        <v>360902</v>
      </c>
      <c r="I13" s="365">
        <f t="shared" ref="I13:J13" si="0">SUM(I15:I22)</f>
        <v>580360</v>
      </c>
      <c r="J13" s="365">
        <f t="shared" si="0"/>
        <v>587830</v>
      </c>
    </row>
    <row r="14" spans="1:10" ht="14.1" customHeight="1" x14ac:dyDescent="0.3">
      <c r="A14" s="32"/>
      <c r="B14" s="31"/>
      <c r="C14" s="621" t="s">
        <v>5</v>
      </c>
      <c r="D14" s="622"/>
      <c r="E14" s="96" t="s">
        <v>79</v>
      </c>
      <c r="F14" s="22">
        <v>114000</v>
      </c>
      <c r="G14" s="22">
        <v>48000</v>
      </c>
      <c r="H14" s="22">
        <v>96000</v>
      </c>
      <c r="I14" s="22">
        <f t="shared" ref="I14:I22" si="1">SUM(G14:H14)</f>
        <v>144000</v>
      </c>
      <c r="J14" s="22">
        <f>[2]Sheet1!H10</f>
        <v>144000</v>
      </c>
    </row>
    <row r="15" spans="1:10" ht="14.1" customHeight="1" x14ac:dyDescent="0.3">
      <c r="A15" s="32"/>
      <c r="B15" s="31"/>
      <c r="C15" s="234" t="s">
        <v>128</v>
      </c>
      <c r="D15" s="235"/>
      <c r="E15" s="238" t="s">
        <v>143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f>[2]Sheet1!H11</f>
        <v>67500</v>
      </c>
    </row>
    <row r="16" spans="1:10" ht="14.1" customHeight="1" x14ac:dyDescent="0.3">
      <c r="A16" s="32"/>
      <c r="B16" s="31"/>
      <c r="C16" s="234" t="s">
        <v>129</v>
      </c>
      <c r="D16" s="235"/>
      <c r="E16" s="238" t="s">
        <v>144</v>
      </c>
      <c r="F16" s="22">
        <v>67500</v>
      </c>
      <c r="G16" s="22">
        <v>33750</v>
      </c>
      <c r="H16" s="22">
        <v>33750</v>
      </c>
      <c r="I16" s="22">
        <f t="shared" si="1"/>
        <v>67500</v>
      </c>
      <c r="J16" s="22">
        <f>[2]Sheet1!H12</f>
        <v>67500</v>
      </c>
    </row>
    <row r="17" spans="1:12" ht="14.1" customHeight="1" x14ac:dyDescent="0.3">
      <c r="A17" s="32"/>
      <c r="B17" s="31"/>
      <c r="C17" s="234" t="s">
        <v>130</v>
      </c>
      <c r="D17" s="235"/>
      <c r="E17" s="238" t="s">
        <v>145</v>
      </c>
      <c r="F17" s="22">
        <v>30000</v>
      </c>
      <c r="G17" s="22">
        <v>24000</v>
      </c>
      <c r="H17" s="22">
        <v>12000</v>
      </c>
      <c r="I17" s="22">
        <f t="shared" si="1"/>
        <v>36000</v>
      </c>
      <c r="J17" s="22">
        <f>[2]Sheet1!H13</f>
        <v>36000</v>
      </c>
    </row>
    <row r="18" spans="1:12" ht="14.1" customHeight="1" x14ac:dyDescent="0.3">
      <c r="A18" s="32"/>
      <c r="B18" s="31"/>
      <c r="C18" s="234" t="s">
        <v>133</v>
      </c>
      <c r="D18" s="235"/>
      <c r="E18" s="238" t="s">
        <v>148</v>
      </c>
      <c r="F18" s="22">
        <v>0</v>
      </c>
      <c r="G18" s="22">
        <v>0</v>
      </c>
      <c r="H18" s="22">
        <v>0</v>
      </c>
      <c r="I18" s="22">
        <f t="shared" si="1"/>
        <v>0</v>
      </c>
      <c r="J18" s="22"/>
    </row>
    <row r="19" spans="1:12" ht="14.1" customHeight="1" x14ac:dyDescent="0.3">
      <c r="A19" s="32"/>
      <c r="B19" s="31"/>
      <c r="C19" s="234" t="s">
        <v>137</v>
      </c>
      <c r="D19" s="235"/>
      <c r="E19" s="238" t="s">
        <v>150</v>
      </c>
      <c r="F19" s="22">
        <v>10000</v>
      </c>
      <c r="G19" s="22">
        <v>5000</v>
      </c>
      <c r="H19" s="22">
        <v>0</v>
      </c>
      <c r="I19" s="22">
        <f t="shared" si="1"/>
        <v>5000</v>
      </c>
      <c r="J19" s="22">
        <v>0</v>
      </c>
      <c r="L19" s="39" t="s">
        <v>54</v>
      </c>
    </row>
    <row r="20" spans="1:12" ht="14.1" customHeight="1" x14ac:dyDescent="0.3">
      <c r="A20" s="32"/>
      <c r="B20" s="31"/>
      <c r="C20" s="234" t="s">
        <v>136</v>
      </c>
      <c r="D20" s="235"/>
      <c r="E20" s="238" t="s">
        <v>152</v>
      </c>
      <c r="F20" s="22">
        <v>118512</v>
      </c>
      <c r="G20" s="22">
        <v>0</v>
      </c>
      <c r="H20" s="22">
        <v>187180</v>
      </c>
      <c r="I20" s="22">
        <f t="shared" si="1"/>
        <v>187180</v>
      </c>
      <c r="J20" s="22">
        <v>193415</v>
      </c>
    </row>
    <row r="21" spans="1:12" ht="14.1" customHeight="1" x14ac:dyDescent="0.3">
      <c r="A21" s="32"/>
      <c r="B21" s="31"/>
      <c r="C21" s="234" t="s">
        <v>233</v>
      </c>
      <c r="D21" s="235"/>
      <c r="E21" s="238" t="s">
        <v>152</v>
      </c>
      <c r="F21" s="22">
        <v>132319</v>
      </c>
      <c r="G21" s="22">
        <v>122958</v>
      </c>
      <c r="H21" s="22">
        <v>64222</v>
      </c>
      <c r="I21" s="22">
        <f t="shared" si="1"/>
        <v>187180</v>
      </c>
      <c r="J21" s="22">
        <v>193415</v>
      </c>
    </row>
    <row r="22" spans="1:12" ht="14.1" customHeight="1" x14ac:dyDescent="0.3">
      <c r="A22" s="32"/>
      <c r="B22" s="31"/>
      <c r="C22" s="234" t="s">
        <v>138</v>
      </c>
      <c r="D22" s="235"/>
      <c r="E22" s="238" t="s">
        <v>153</v>
      </c>
      <c r="F22" s="22">
        <v>20000</v>
      </c>
      <c r="G22" s="22">
        <v>0</v>
      </c>
      <c r="H22" s="22">
        <v>30000</v>
      </c>
      <c r="I22" s="22">
        <f t="shared" si="1"/>
        <v>30000</v>
      </c>
      <c r="J22" s="22">
        <f>[2]Sheet1!H23</f>
        <v>30000</v>
      </c>
    </row>
    <row r="23" spans="1:12" ht="14.1" customHeight="1" x14ac:dyDescent="0.3">
      <c r="A23" s="32"/>
      <c r="B23" s="33" t="s">
        <v>60</v>
      </c>
      <c r="C23" s="33"/>
      <c r="D23" s="34"/>
      <c r="E23" s="52" t="s">
        <v>154</v>
      </c>
      <c r="F23" s="366">
        <f>SUM(F24:F27)</f>
        <v>213156.02000000002</v>
      </c>
      <c r="G23" s="366">
        <f>SUM(G24:G27)</f>
        <v>104798.56</v>
      </c>
      <c r="H23" s="366">
        <f>SUM(H24:H27)</f>
        <v>215593.44</v>
      </c>
      <c r="I23" s="366">
        <f t="shared" ref="I23:J23" si="2">SUM(I24:I27)</f>
        <v>320392</v>
      </c>
      <c r="J23" s="366">
        <f t="shared" si="2"/>
        <v>361519</v>
      </c>
    </row>
    <row r="24" spans="1:12" ht="14.1" customHeight="1" x14ac:dyDescent="0.3">
      <c r="A24" s="32"/>
      <c r="B24" s="31"/>
      <c r="C24" s="81" t="s">
        <v>139</v>
      </c>
      <c r="D24" s="79"/>
      <c r="E24" s="52" t="s">
        <v>155</v>
      </c>
      <c r="F24" s="22">
        <v>185533.7</v>
      </c>
      <c r="G24" s="22">
        <v>88732.32</v>
      </c>
      <c r="H24" s="22">
        <v>180814.68</v>
      </c>
      <c r="I24" s="14">
        <f>SUM(G24:H24)</f>
        <v>269547</v>
      </c>
      <c r="J24" s="14">
        <v>278518</v>
      </c>
    </row>
    <row r="25" spans="1:12" ht="14.1" customHeight="1" x14ac:dyDescent="0.3">
      <c r="A25" s="32"/>
      <c r="B25" s="31"/>
      <c r="C25" s="81" t="s">
        <v>140</v>
      </c>
      <c r="D25" s="79"/>
      <c r="E25" s="52" t="s">
        <v>156</v>
      </c>
      <c r="F25" s="22">
        <v>5700</v>
      </c>
      <c r="G25" s="22">
        <v>3600</v>
      </c>
      <c r="H25" s="22">
        <v>7200</v>
      </c>
      <c r="I25" s="14">
        <f>SUM(G25:H25)</f>
        <v>10800</v>
      </c>
      <c r="J25" s="14">
        <f>[2]Sheet1!H26</f>
        <v>10800</v>
      </c>
    </row>
    <row r="26" spans="1:12" ht="14.1" customHeight="1" x14ac:dyDescent="0.3">
      <c r="A26" s="32"/>
      <c r="B26" s="31"/>
      <c r="C26" s="81" t="s">
        <v>141</v>
      </c>
      <c r="D26" s="79"/>
      <c r="E26" s="52" t="s">
        <v>160</v>
      </c>
      <c r="F26" s="22">
        <v>16223.88</v>
      </c>
      <c r="G26" s="22">
        <v>10066.370000000001</v>
      </c>
      <c r="H26" s="22">
        <v>22778.63</v>
      </c>
      <c r="I26" s="14">
        <f>SUM(G26:H26)</f>
        <v>32845</v>
      </c>
      <c r="J26" s="14">
        <v>65001</v>
      </c>
    </row>
    <row r="27" spans="1:12" ht="14.1" customHeight="1" x14ac:dyDescent="0.3">
      <c r="A27" s="32"/>
      <c r="B27" s="31"/>
      <c r="C27" s="81" t="s">
        <v>142</v>
      </c>
      <c r="D27" s="79"/>
      <c r="E27" s="52" t="s">
        <v>157</v>
      </c>
      <c r="F27" s="22">
        <v>5698.44</v>
      </c>
      <c r="G27" s="22">
        <v>2399.87</v>
      </c>
      <c r="H27" s="22">
        <v>4800.13</v>
      </c>
      <c r="I27" s="14">
        <f>SUM(G27:H27)</f>
        <v>7200</v>
      </c>
      <c r="J27" s="14">
        <f>[2]Sheet1!H28</f>
        <v>7200</v>
      </c>
    </row>
    <row r="28" spans="1:12" ht="14.1" customHeight="1" x14ac:dyDescent="0.3">
      <c r="A28" s="32"/>
      <c r="B28" s="94" t="s">
        <v>6</v>
      </c>
      <c r="C28" s="93"/>
      <c r="E28" s="52" t="s">
        <v>161</v>
      </c>
      <c r="F28" s="14"/>
      <c r="G28" s="14"/>
      <c r="H28" s="14"/>
      <c r="I28" s="14"/>
      <c r="J28" s="14"/>
    </row>
    <row r="29" spans="1:12" ht="14.1" customHeight="1" x14ac:dyDescent="0.3">
      <c r="A29" s="32"/>
      <c r="B29" s="33"/>
      <c r="C29" s="95" t="s">
        <v>6</v>
      </c>
      <c r="D29" s="93"/>
      <c r="E29" s="52" t="s">
        <v>157</v>
      </c>
      <c r="F29" s="366">
        <f>SUM(F30:F31)</f>
        <v>20000</v>
      </c>
      <c r="G29" s="365"/>
      <c r="H29" s="365"/>
      <c r="I29" s="365"/>
      <c r="J29" s="365"/>
    </row>
    <row r="30" spans="1:12" ht="14.1" customHeight="1" x14ac:dyDescent="0.3">
      <c r="A30" s="32"/>
      <c r="B30" s="33"/>
      <c r="C30" s="635" t="s">
        <v>241</v>
      </c>
      <c r="D30" s="636"/>
      <c r="E30" s="52"/>
      <c r="F30" s="22">
        <v>20000</v>
      </c>
      <c r="G30" s="22">
        <v>0</v>
      </c>
      <c r="H30" s="22">
        <v>30000</v>
      </c>
      <c r="I30" s="22">
        <v>30000</v>
      </c>
      <c r="J30" s="22">
        <f>[2]Sheet1!$H$31</f>
        <v>30000</v>
      </c>
    </row>
    <row r="31" spans="1:12" ht="14.1" customHeight="1" x14ac:dyDescent="0.3">
      <c r="A31" s="32"/>
      <c r="B31" s="33"/>
      <c r="C31" s="252" t="s">
        <v>305</v>
      </c>
      <c r="D31" s="251"/>
      <c r="E31" s="52"/>
      <c r="F31" s="22">
        <v>0</v>
      </c>
      <c r="G31" s="22">
        <v>0</v>
      </c>
      <c r="H31" s="22">
        <v>0</v>
      </c>
      <c r="I31" s="22">
        <f>SUM(G31:H31)</f>
        <v>0</v>
      </c>
      <c r="J31" s="22"/>
    </row>
    <row r="32" spans="1:12" ht="14.1" customHeight="1" x14ac:dyDescent="0.3">
      <c r="A32" s="32"/>
      <c r="B32" s="618" t="s">
        <v>87</v>
      </c>
      <c r="C32" s="618"/>
      <c r="D32" s="619"/>
      <c r="E32" s="84"/>
      <c r="F32" s="17">
        <f>SUM(F12,F13,F14,F23,F29)</f>
        <v>2323322.2000000002</v>
      </c>
      <c r="G32" s="17">
        <f>SUM(G12,G13,G23,G30)</f>
        <v>1111692.56</v>
      </c>
      <c r="H32" s="17">
        <f>SUM(H12,H13,H14,H23,H30)</f>
        <v>2209219.44</v>
      </c>
      <c r="I32" s="17">
        <f>SUM(I12,I13,I14,I23,I30)</f>
        <v>3320912</v>
      </c>
      <c r="J32" s="17">
        <f>SUM(J12,J14,J15,J16,J17,J20,J21,J22,J24,J25,J26,J27,J30,J19)</f>
        <v>3444305</v>
      </c>
    </row>
    <row r="33" spans="1:10" s="20" customFormat="1" ht="14.1" customHeight="1" x14ac:dyDescent="0.3">
      <c r="A33" s="187"/>
      <c r="B33" s="55"/>
      <c r="C33" s="55"/>
      <c r="D33" s="55"/>
      <c r="E33" s="29"/>
      <c r="F33" s="197"/>
      <c r="G33" s="197" t="s">
        <v>54</v>
      </c>
      <c r="H33" s="197"/>
      <c r="I33" s="197"/>
      <c r="J33" s="197"/>
    </row>
    <row r="34" spans="1:10" s="20" customFormat="1" ht="14.1" customHeight="1" x14ac:dyDescent="0.3">
      <c r="A34" s="33"/>
      <c r="B34" s="264"/>
      <c r="C34" s="264"/>
      <c r="D34" s="264"/>
      <c r="E34" s="271"/>
      <c r="F34" s="58"/>
      <c r="G34" s="58"/>
      <c r="H34" s="58"/>
      <c r="I34" s="58"/>
      <c r="J34" s="58"/>
    </row>
    <row r="35" spans="1:10" s="20" customFormat="1" ht="14.1" customHeight="1" x14ac:dyDescent="0.3">
      <c r="A35" s="33"/>
      <c r="B35" s="481"/>
      <c r="C35" s="481"/>
      <c r="D35" s="481"/>
      <c r="E35" s="482"/>
      <c r="F35" s="58"/>
      <c r="G35" s="58"/>
      <c r="H35" s="58"/>
      <c r="I35" s="58"/>
      <c r="J35" s="58"/>
    </row>
    <row r="36" spans="1:10" s="20" customFormat="1" ht="14.1" customHeight="1" x14ac:dyDescent="0.3">
      <c r="A36" s="33"/>
      <c r="B36" s="481"/>
      <c r="C36" s="481"/>
      <c r="D36" s="481"/>
      <c r="E36" s="482"/>
      <c r="F36" s="58"/>
      <c r="G36" s="58"/>
      <c r="H36" s="58"/>
      <c r="I36" s="58"/>
      <c r="J36" s="58"/>
    </row>
    <row r="37" spans="1:10" s="20" customFormat="1" ht="14.1" customHeight="1" x14ac:dyDescent="0.3">
      <c r="A37" s="33"/>
      <c r="B37" s="264"/>
      <c r="C37" s="264"/>
      <c r="D37" s="264"/>
      <c r="E37" s="271"/>
      <c r="F37" s="58"/>
      <c r="G37" s="58"/>
      <c r="H37" s="58"/>
      <c r="I37" s="58"/>
    </row>
    <row r="38" spans="1:10" s="20" customFormat="1" ht="14.1" customHeight="1" x14ac:dyDescent="0.3">
      <c r="A38" s="33"/>
      <c r="B38" s="481"/>
      <c r="C38" s="481"/>
      <c r="D38" s="481"/>
      <c r="E38" s="482"/>
      <c r="F38" s="58"/>
      <c r="G38" s="58"/>
      <c r="H38" s="58"/>
      <c r="I38" s="58"/>
    </row>
    <row r="39" spans="1:10" s="20" customFormat="1" ht="14.1" customHeight="1" x14ac:dyDescent="0.3">
      <c r="A39" s="33"/>
      <c r="B39" s="481"/>
      <c r="C39" s="481"/>
      <c r="D39" s="481"/>
      <c r="E39" s="482"/>
      <c r="F39" s="58"/>
      <c r="G39" s="58"/>
      <c r="H39" s="58"/>
      <c r="I39" s="58"/>
    </row>
    <row r="40" spans="1:10" s="20" customFormat="1" ht="14.1" customHeight="1" x14ac:dyDescent="0.3">
      <c r="A40" s="33"/>
      <c r="B40" s="481"/>
      <c r="C40" s="481"/>
      <c r="D40" s="481"/>
      <c r="E40" s="482"/>
      <c r="F40" s="58"/>
      <c r="G40" s="58"/>
      <c r="H40" s="58"/>
      <c r="I40" s="58"/>
    </row>
    <row r="41" spans="1:10" s="20" customFormat="1" ht="14.1" customHeight="1" x14ac:dyDescent="0.3">
      <c r="A41" s="33"/>
      <c r="B41" s="264"/>
      <c r="C41" s="264"/>
      <c r="D41" s="264"/>
      <c r="E41" s="271"/>
      <c r="F41" s="58" t="s">
        <v>57</v>
      </c>
      <c r="G41" s="58"/>
      <c r="H41" s="58"/>
      <c r="I41" s="58"/>
      <c r="J41" s="58"/>
    </row>
    <row r="42" spans="1:10" s="20" customFormat="1" ht="14.1" customHeight="1" x14ac:dyDescent="0.3">
      <c r="A42" s="672" t="s">
        <v>65</v>
      </c>
      <c r="B42" s="672"/>
      <c r="C42" s="672"/>
      <c r="D42" s="672"/>
      <c r="E42" s="174"/>
      <c r="F42" s="58"/>
      <c r="G42" s="58"/>
      <c r="H42" s="58"/>
      <c r="I42" s="58"/>
      <c r="J42" s="200" t="s">
        <v>223</v>
      </c>
    </row>
    <row r="43" spans="1:10" ht="12.45" customHeight="1" x14ac:dyDescent="0.3">
      <c r="A43" s="41"/>
      <c r="B43" s="29"/>
      <c r="C43" s="29"/>
      <c r="D43" s="42"/>
      <c r="E43" s="276"/>
      <c r="F43" s="272"/>
      <c r="G43" s="663" t="s">
        <v>20</v>
      </c>
      <c r="H43" s="663"/>
      <c r="I43" s="663"/>
      <c r="J43" s="664" t="s">
        <v>25</v>
      </c>
    </row>
    <row r="44" spans="1:10" ht="12.45" customHeight="1" x14ac:dyDescent="0.3">
      <c r="A44" s="274"/>
      <c r="B44" s="271"/>
      <c r="C44" s="271"/>
      <c r="D44" s="275"/>
      <c r="E44" s="666" t="s">
        <v>17</v>
      </c>
      <c r="F44" s="273" t="s">
        <v>18</v>
      </c>
      <c r="G44" s="273" t="s">
        <v>21</v>
      </c>
      <c r="H44" s="273" t="s">
        <v>22</v>
      </c>
      <c r="I44" s="667" t="s">
        <v>23</v>
      </c>
      <c r="J44" s="665"/>
    </row>
    <row r="45" spans="1:10" ht="12.45" customHeight="1" x14ac:dyDescent="0.3">
      <c r="A45" s="669" t="s">
        <v>1</v>
      </c>
      <c r="B45" s="627"/>
      <c r="C45" s="627"/>
      <c r="D45" s="670"/>
      <c r="E45" s="666"/>
      <c r="F45" s="273" t="s">
        <v>19</v>
      </c>
      <c r="G45" s="273" t="s">
        <v>19</v>
      </c>
      <c r="H45" s="273" t="s">
        <v>24</v>
      </c>
      <c r="I45" s="668"/>
      <c r="J45" s="273" t="s">
        <v>26</v>
      </c>
    </row>
    <row r="46" spans="1:10" ht="12.45" customHeight="1" x14ac:dyDescent="0.3">
      <c r="A46" s="660">
        <v>1</v>
      </c>
      <c r="B46" s="661"/>
      <c r="C46" s="661"/>
      <c r="D46" s="662"/>
      <c r="E46" s="30">
        <v>2</v>
      </c>
      <c r="F46" s="88">
        <v>3</v>
      </c>
      <c r="G46" s="88">
        <v>4</v>
      </c>
      <c r="H46" s="88">
        <v>5</v>
      </c>
      <c r="I46" s="88">
        <v>6</v>
      </c>
      <c r="J46" s="88">
        <v>7</v>
      </c>
    </row>
    <row r="47" spans="1:10" ht="12.45" customHeight="1" x14ac:dyDescent="0.3">
      <c r="A47" s="191" t="s">
        <v>7</v>
      </c>
      <c r="B47" s="59"/>
      <c r="C47" s="46"/>
      <c r="D47" s="198"/>
      <c r="E47" s="176"/>
      <c r="F47" s="16"/>
      <c r="G47" s="16"/>
      <c r="H47" s="16"/>
      <c r="I47" s="16"/>
      <c r="J47" s="16"/>
    </row>
    <row r="48" spans="1:10" ht="12.45" customHeight="1" x14ac:dyDescent="0.3">
      <c r="A48" s="11"/>
      <c r="B48" s="620" t="s">
        <v>8</v>
      </c>
      <c r="C48" s="621"/>
      <c r="D48" s="622"/>
      <c r="E48" s="52" t="s">
        <v>121</v>
      </c>
      <c r="F48" s="14"/>
      <c r="G48" s="14"/>
      <c r="H48" s="14"/>
      <c r="I48" s="14"/>
      <c r="J48" s="14"/>
    </row>
    <row r="49" spans="1:10" ht="12.45" customHeight="1" x14ac:dyDescent="0.3">
      <c r="A49" s="11"/>
      <c r="B49" s="97"/>
      <c r="C49" s="635" t="s">
        <v>8</v>
      </c>
      <c r="D49" s="622"/>
      <c r="E49" s="52" t="s">
        <v>114</v>
      </c>
      <c r="F49" s="14">
        <v>96190</v>
      </c>
      <c r="G49" s="14">
        <v>19630</v>
      </c>
      <c r="H49" s="14">
        <v>180370</v>
      </c>
      <c r="I49" s="14">
        <f>SUM(G49:H49)</f>
        <v>200000</v>
      </c>
      <c r="J49" s="14">
        <v>250000</v>
      </c>
    </row>
    <row r="50" spans="1:10" s="421" customFormat="1" ht="12.45" customHeight="1" x14ac:dyDescent="0.3">
      <c r="A50" s="418"/>
      <c r="B50" s="558"/>
      <c r="C50" s="560" t="s">
        <v>554</v>
      </c>
      <c r="D50" s="559"/>
      <c r="E50" s="422" t="s">
        <v>624</v>
      </c>
      <c r="F50" s="14"/>
      <c r="G50" s="14"/>
      <c r="H50" s="14"/>
      <c r="I50" s="14"/>
      <c r="J50" s="14">
        <v>180000</v>
      </c>
    </row>
    <row r="51" spans="1:10" ht="12.45" customHeight="1" x14ac:dyDescent="0.3">
      <c r="A51" s="11"/>
      <c r="B51" s="620" t="s">
        <v>9</v>
      </c>
      <c r="C51" s="621"/>
      <c r="D51" s="622"/>
      <c r="E51" s="52" t="s">
        <v>122</v>
      </c>
      <c r="F51" s="14" t="s">
        <v>54</v>
      </c>
      <c r="G51" s="14"/>
      <c r="H51" s="14"/>
      <c r="I51" s="14"/>
      <c r="J51" s="14"/>
    </row>
    <row r="52" spans="1:10" ht="12.45" customHeight="1" x14ac:dyDescent="0.3">
      <c r="A52" s="11"/>
      <c r="B52" s="70"/>
      <c r="C52" s="620" t="s">
        <v>50</v>
      </c>
      <c r="D52" s="622"/>
      <c r="E52" s="52" t="s">
        <v>115</v>
      </c>
      <c r="F52" s="14">
        <v>124183</v>
      </c>
      <c r="G52" s="14">
        <v>0</v>
      </c>
      <c r="H52" s="14">
        <v>250000</v>
      </c>
      <c r="I52" s="14">
        <f>SUM(G52:H52)</f>
        <v>250000</v>
      </c>
      <c r="J52" s="14">
        <v>250000</v>
      </c>
    </row>
    <row r="53" spans="1:10" ht="12.45" customHeight="1" x14ac:dyDescent="0.3">
      <c r="A53" s="11"/>
      <c r="B53" s="620" t="s">
        <v>10</v>
      </c>
      <c r="C53" s="621"/>
      <c r="D53" s="622"/>
      <c r="E53" s="52" t="s">
        <v>123</v>
      </c>
      <c r="F53" s="14"/>
      <c r="G53" s="14"/>
      <c r="H53" s="14"/>
      <c r="I53" s="14"/>
      <c r="J53" s="14" t="s">
        <v>54</v>
      </c>
    </row>
    <row r="54" spans="1:10" ht="12.45" customHeight="1" x14ac:dyDescent="0.3">
      <c r="A54" s="11"/>
      <c r="B54" s="70"/>
      <c r="C54" s="620" t="s">
        <v>35</v>
      </c>
      <c r="D54" s="622"/>
      <c r="E54" s="52" t="s">
        <v>116</v>
      </c>
      <c r="F54" s="14">
        <v>28611.71</v>
      </c>
      <c r="G54" s="14">
        <v>1502</v>
      </c>
      <c r="H54" s="14">
        <v>43498</v>
      </c>
      <c r="I54" s="14">
        <f>SUM(G54:H54)</f>
        <v>45000</v>
      </c>
      <c r="J54" s="14">
        <v>70000</v>
      </c>
    </row>
    <row r="55" spans="1:10" s="421" customFormat="1" ht="12.45" customHeight="1" x14ac:dyDescent="0.3">
      <c r="A55" s="418"/>
      <c r="B55" s="558"/>
      <c r="C55" s="558" t="s">
        <v>484</v>
      </c>
      <c r="D55" s="559"/>
      <c r="E55" s="422" t="s">
        <v>517</v>
      </c>
      <c r="F55" s="14"/>
      <c r="G55" s="14"/>
      <c r="H55" s="14"/>
      <c r="I55" s="14"/>
      <c r="J55" s="14">
        <v>75792</v>
      </c>
    </row>
    <row r="56" spans="1:10" ht="12.45" customHeight="1" x14ac:dyDescent="0.3">
      <c r="A56" s="11"/>
      <c r="B56" s="620" t="s">
        <v>73</v>
      </c>
      <c r="C56" s="621"/>
      <c r="D56" s="622"/>
      <c r="E56" s="52" t="s">
        <v>125</v>
      </c>
      <c r="F56" s="366">
        <f>SUM(F57:F58)</f>
        <v>45942.28</v>
      </c>
      <c r="G56" s="366">
        <f>SUM(G57:G58)</f>
        <v>24788.510000000002</v>
      </c>
      <c r="H56" s="366">
        <f>SUM(H57:H58)</f>
        <v>21003.489999999998</v>
      </c>
      <c r="I56" s="366">
        <f>SUM(G56:H56)</f>
        <v>45792</v>
      </c>
      <c r="J56" s="366" t="s">
        <v>54</v>
      </c>
    </row>
    <row r="57" spans="1:10" ht="12.45" customHeight="1" x14ac:dyDescent="0.3">
      <c r="A57" s="11"/>
      <c r="B57" s="70"/>
      <c r="C57" s="620" t="s">
        <v>99</v>
      </c>
      <c r="D57" s="622"/>
      <c r="E57" s="52" t="s">
        <v>119</v>
      </c>
      <c r="F57" s="22">
        <v>27798.28</v>
      </c>
      <c r="G57" s="22">
        <v>14708.51</v>
      </c>
      <c r="H57" s="22">
        <v>6891.49</v>
      </c>
      <c r="I57" s="22">
        <f>SUM(G57:H57)</f>
        <v>21600</v>
      </c>
      <c r="J57" s="22">
        <v>41600</v>
      </c>
    </row>
    <row r="58" spans="1:10" ht="12.45" customHeight="1" x14ac:dyDescent="0.3">
      <c r="A58" s="11"/>
      <c r="B58" s="70"/>
      <c r="C58" s="620" t="s">
        <v>112</v>
      </c>
      <c r="D58" s="622"/>
      <c r="E58" s="52" t="s">
        <v>120</v>
      </c>
      <c r="F58" s="22">
        <v>18144</v>
      </c>
      <c r="G58" s="22">
        <v>10080</v>
      </c>
      <c r="H58" s="22">
        <v>14112</v>
      </c>
      <c r="I58" s="22">
        <f>SUM(G58:H58)</f>
        <v>24192</v>
      </c>
      <c r="J58" s="22">
        <v>24192</v>
      </c>
    </row>
    <row r="59" spans="1:10" s="421" customFormat="1" ht="12.45" customHeight="1" x14ac:dyDescent="0.3">
      <c r="A59" s="418"/>
      <c r="B59" s="558"/>
      <c r="C59" s="558" t="s">
        <v>555</v>
      </c>
      <c r="D59" s="559"/>
      <c r="E59" s="422" t="s">
        <v>518</v>
      </c>
      <c r="F59" s="22"/>
      <c r="G59" s="22"/>
      <c r="H59" s="22"/>
      <c r="I59" s="22"/>
      <c r="J59" s="22">
        <v>18000</v>
      </c>
    </row>
    <row r="60" spans="1:10" ht="12.45" customHeight="1" x14ac:dyDescent="0.3">
      <c r="A60" s="11"/>
      <c r="B60" s="620" t="s">
        <v>13</v>
      </c>
      <c r="C60" s="620"/>
      <c r="D60" s="636"/>
      <c r="E60" s="52" t="s">
        <v>166</v>
      </c>
      <c r="F60" s="14"/>
      <c r="G60" s="14"/>
      <c r="H60" s="14"/>
      <c r="I60" s="14"/>
      <c r="J60" s="14" t="s">
        <v>54</v>
      </c>
    </row>
    <row r="61" spans="1:10" ht="12.45" customHeight="1" x14ac:dyDescent="0.3">
      <c r="A61" s="11"/>
      <c r="B61" s="70"/>
      <c r="C61" s="635" t="s">
        <v>113</v>
      </c>
      <c r="D61" s="622"/>
      <c r="E61" s="52" t="s">
        <v>168</v>
      </c>
      <c r="F61" s="14">
        <v>9587</v>
      </c>
      <c r="G61" s="14">
        <v>5294</v>
      </c>
      <c r="H61" s="14">
        <v>4706</v>
      </c>
      <c r="I61" s="14">
        <f>SUM(G61:H61)</f>
        <v>10000</v>
      </c>
      <c r="J61" s="14">
        <v>10000</v>
      </c>
    </row>
    <row r="62" spans="1:10" s="421" customFormat="1" ht="12.45" customHeight="1" x14ac:dyDescent="0.3">
      <c r="A62" s="418"/>
      <c r="B62" s="551"/>
      <c r="C62" s="553" t="s">
        <v>472</v>
      </c>
      <c r="D62" s="552"/>
      <c r="E62" s="422"/>
      <c r="F62" s="14">
        <v>0</v>
      </c>
      <c r="G62" s="14">
        <v>1500</v>
      </c>
      <c r="H62" s="14">
        <v>3500</v>
      </c>
      <c r="I62" s="14">
        <f>SUM(G62:H62)</f>
        <v>5000</v>
      </c>
      <c r="J62" s="14">
        <v>0</v>
      </c>
    </row>
    <row r="63" spans="1:10" ht="12.45" customHeight="1" x14ac:dyDescent="0.3">
      <c r="A63" s="11"/>
      <c r="B63" s="620" t="s">
        <v>75</v>
      </c>
      <c r="C63" s="620"/>
      <c r="D63" s="636"/>
      <c r="E63" s="52" t="s">
        <v>172</v>
      </c>
      <c r="F63" s="14"/>
      <c r="G63" s="14"/>
      <c r="H63" s="14"/>
      <c r="I63" s="14"/>
      <c r="J63" s="14"/>
    </row>
    <row r="64" spans="1:10" s="421" customFormat="1" ht="12.45" customHeight="1" x14ac:dyDescent="0.3">
      <c r="A64" s="418"/>
      <c r="B64" s="454"/>
      <c r="C64" s="454" t="s">
        <v>38</v>
      </c>
      <c r="D64" s="456"/>
      <c r="E64" s="422" t="s">
        <v>179</v>
      </c>
      <c r="F64" s="14">
        <v>326512</v>
      </c>
      <c r="G64" s="14">
        <v>0</v>
      </c>
      <c r="H64" s="14">
        <v>0</v>
      </c>
      <c r="I64" s="14">
        <v>0</v>
      </c>
      <c r="J64" s="14">
        <v>0</v>
      </c>
    </row>
    <row r="65" spans="1:10" ht="12.45" customHeight="1" x14ac:dyDescent="0.3">
      <c r="A65" s="11"/>
      <c r="B65" s="97"/>
      <c r="C65" s="633" t="s">
        <v>364</v>
      </c>
      <c r="D65" s="634"/>
      <c r="E65" s="52" t="s">
        <v>365</v>
      </c>
      <c r="F65" s="14">
        <v>21750</v>
      </c>
      <c r="G65" s="14">
        <v>0</v>
      </c>
      <c r="H65" s="14">
        <v>60000</v>
      </c>
      <c r="I65" s="14">
        <f>SUM(G65:H65)</f>
        <v>60000</v>
      </c>
      <c r="J65" s="14">
        <v>60000</v>
      </c>
    </row>
    <row r="66" spans="1:10" ht="12.45" customHeight="1" x14ac:dyDescent="0.3">
      <c r="A66" s="11"/>
      <c r="B66" s="618" t="s">
        <v>88</v>
      </c>
      <c r="C66" s="618"/>
      <c r="D66" s="619"/>
      <c r="E66" s="72"/>
      <c r="F66" s="17">
        <f>SUM(F49,F52,F54,F56,F61,F65,F64)</f>
        <v>652775.99</v>
      </c>
      <c r="G66" s="17">
        <f>SUM(G49,G52,G54,G56,G61,G65,G62)</f>
        <v>52714.51</v>
      </c>
      <c r="H66" s="17">
        <f>SUM(H49,H52,H54,H56,H61,H65,H62)</f>
        <v>563077.49</v>
      </c>
      <c r="I66" s="17">
        <f>SUM(I49,I52,I54,I56,I61,I65,I62)</f>
        <v>615792</v>
      </c>
      <c r="J66" s="17">
        <f>SUM(J49:J65)</f>
        <v>979584</v>
      </c>
    </row>
    <row r="67" spans="1:10" s="31" customFormat="1" ht="12.45" customHeight="1" x14ac:dyDescent="0.3">
      <c r="A67" s="651" t="s">
        <v>15</v>
      </c>
      <c r="B67" s="618"/>
      <c r="C67" s="618"/>
      <c r="D67" s="619"/>
      <c r="E67" s="72"/>
      <c r="F67" s="37"/>
      <c r="G67" s="37"/>
      <c r="H67" s="37"/>
      <c r="I67" s="37"/>
      <c r="J67" s="37"/>
    </row>
    <row r="68" spans="1:10" s="31" customFormat="1" ht="12.45" customHeight="1" x14ac:dyDescent="0.3">
      <c r="A68" s="38"/>
      <c r="B68" s="621" t="s">
        <v>86</v>
      </c>
      <c r="C68" s="621"/>
      <c r="D68" s="622"/>
      <c r="E68" s="52" t="s">
        <v>180</v>
      </c>
      <c r="F68" s="53"/>
      <c r="G68" s="53"/>
      <c r="H68" s="53"/>
      <c r="I68" s="53"/>
      <c r="J68" s="53"/>
    </row>
    <row r="69" spans="1:10" s="31" customFormat="1" ht="12.45" customHeight="1" x14ac:dyDescent="0.3">
      <c r="A69" s="38"/>
      <c r="B69" s="100"/>
      <c r="C69" s="653" t="s">
        <v>110</v>
      </c>
      <c r="D69" s="654"/>
      <c r="E69" s="52" t="s">
        <v>181</v>
      </c>
      <c r="F69" s="53">
        <v>0</v>
      </c>
      <c r="G69" s="53">
        <v>0</v>
      </c>
      <c r="H69" s="53">
        <v>0</v>
      </c>
      <c r="I69" s="53">
        <f>SUM(G69:H69)</f>
        <v>0</v>
      </c>
      <c r="J69" s="53">
        <v>0</v>
      </c>
    </row>
    <row r="70" spans="1:10" s="421" customFormat="1" ht="12.45" customHeight="1" x14ac:dyDescent="0.3">
      <c r="A70" s="38"/>
      <c r="B70" s="426"/>
      <c r="C70" s="425"/>
      <c r="D70" s="427" t="s">
        <v>429</v>
      </c>
      <c r="E70" s="233" t="s">
        <v>511</v>
      </c>
      <c r="F70" s="14">
        <v>0</v>
      </c>
      <c r="G70" s="14">
        <v>0</v>
      </c>
      <c r="H70" s="14">
        <v>50000</v>
      </c>
      <c r="I70" s="14">
        <f>SUM(G70:H70)</f>
        <v>50000</v>
      </c>
      <c r="J70" s="14">
        <v>50000</v>
      </c>
    </row>
    <row r="71" spans="1:10" s="421" customFormat="1" ht="12.45" customHeight="1" x14ac:dyDescent="0.3">
      <c r="A71" s="38"/>
      <c r="B71" s="466"/>
      <c r="C71" s="465"/>
      <c r="D71" s="470" t="s">
        <v>470</v>
      </c>
      <c r="E71" s="233" t="s">
        <v>512</v>
      </c>
      <c r="F71" s="14">
        <v>0</v>
      </c>
      <c r="G71" s="14">
        <v>18600</v>
      </c>
      <c r="H71" s="14">
        <v>6400</v>
      </c>
      <c r="I71" s="14">
        <f>SUM(F71:H71)</f>
        <v>25000</v>
      </c>
      <c r="J71" s="14">
        <v>40000</v>
      </c>
    </row>
    <row r="72" spans="1:10" s="421" customFormat="1" ht="12.45" customHeight="1" x14ac:dyDescent="0.3">
      <c r="A72" s="38"/>
      <c r="B72" s="466"/>
      <c r="C72" s="465"/>
      <c r="D72" s="470" t="s">
        <v>471</v>
      </c>
      <c r="E72" s="233" t="s">
        <v>287</v>
      </c>
      <c r="F72" s="14">
        <v>0</v>
      </c>
      <c r="G72" s="14">
        <v>55000</v>
      </c>
      <c r="H72" s="14">
        <v>0</v>
      </c>
      <c r="I72" s="14">
        <f>SUM(F72:H72)</f>
        <v>55000</v>
      </c>
      <c r="J72" s="14">
        <v>0</v>
      </c>
    </row>
    <row r="73" spans="1:10" s="421" customFormat="1" ht="12.45" customHeight="1" x14ac:dyDescent="0.3">
      <c r="A73" s="38"/>
      <c r="B73" s="562"/>
      <c r="C73" s="561"/>
      <c r="D73" s="567" t="s">
        <v>556</v>
      </c>
      <c r="E73" s="233" t="s">
        <v>266</v>
      </c>
      <c r="F73" s="14">
        <v>0</v>
      </c>
      <c r="G73" s="14">
        <v>0</v>
      </c>
      <c r="H73" s="14">
        <v>0</v>
      </c>
      <c r="I73" s="14">
        <v>0</v>
      </c>
      <c r="J73" s="14">
        <v>100000</v>
      </c>
    </row>
    <row r="74" spans="1:10" s="421" customFormat="1" ht="12.45" customHeight="1" x14ac:dyDescent="0.3">
      <c r="A74" s="38"/>
      <c r="B74" s="562"/>
      <c r="C74" s="561"/>
      <c r="D74" s="567" t="s">
        <v>557</v>
      </c>
      <c r="E74" s="233" t="s">
        <v>511</v>
      </c>
      <c r="F74" s="14">
        <v>0</v>
      </c>
      <c r="G74" s="14">
        <v>0</v>
      </c>
      <c r="H74" s="14">
        <v>0</v>
      </c>
      <c r="I74" s="14">
        <v>0</v>
      </c>
      <c r="J74" s="14">
        <v>100000</v>
      </c>
    </row>
    <row r="75" spans="1:10" s="31" customFormat="1" ht="12.45" customHeight="1" x14ac:dyDescent="0.3">
      <c r="A75" s="38"/>
      <c r="B75" s="100"/>
      <c r="C75" s="620" t="s">
        <v>222</v>
      </c>
      <c r="D75" s="636"/>
      <c r="E75" s="233" t="s">
        <v>188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</row>
    <row r="76" spans="1:10" s="31" customFormat="1" ht="12.45" customHeight="1" x14ac:dyDescent="0.3">
      <c r="A76" s="38"/>
      <c r="B76" s="562"/>
      <c r="C76" s="561"/>
      <c r="D76" s="567" t="s">
        <v>40</v>
      </c>
      <c r="E76" s="233" t="s">
        <v>267</v>
      </c>
      <c r="F76" s="53">
        <v>0</v>
      </c>
      <c r="G76" s="53">
        <v>0</v>
      </c>
      <c r="H76" s="53">
        <v>0</v>
      </c>
      <c r="I76" s="53">
        <v>0</v>
      </c>
      <c r="J76" s="53">
        <v>15000</v>
      </c>
    </row>
    <row r="77" spans="1:10" s="31" customFormat="1" ht="12.45" customHeight="1" x14ac:dyDescent="0.3">
      <c r="A77" s="38"/>
      <c r="B77" s="154"/>
      <c r="C77" s="227" t="s">
        <v>257</v>
      </c>
      <c r="D77" s="157" t="s">
        <v>428</v>
      </c>
      <c r="E77" s="52" t="s">
        <v>352</v>
      </c>
      <c r="F77" s="53">
        <v>50000</v>
      </c>
      <c r="G77" s="53">
        <v>34500</v>
      </c>
      <c r="H77" s="53">
        <v>15500</v>
      </c>
      <c r="I77" s="53">
        <f>SUM(G77:H77)</f>
        <v>50000</v>
      </c>
      <c r="J77" s="53">
        <v>35000</v>
      </c>
    </row>
    <row r="78" spans="1:10" ht="12.45" customHeight="1" x14ac:dyDescent="0.3">
      <c r="A78" s="38"/>
      <c r="B78" s="154"/>
      <c r="C78" s="227"/>
      <c r="D78" s="155" t="s">
        <v>217</v>
      </c>
      <c r="E78" s="52" t="s">
        <v>510</v>
      </c>
      <c r="F78" s="14">
        <v>25450</v>
      </c>
      <c r="G78" s="14">
        <v>30254</v>
      </c>
      <c r="H78" s="14">
        <v>9746</v>
      </c>
      <c r="I78" s="14">
        <f>SUM(G78:H78)</f>
        <v>40000</v>
      </c>
      <c r="J78" s="14">
        <v>10000</v>
      </c>
    </row>
    <row r="79" spans="1:10" s="31" customFormat="1" ht="12.45" customHeight="1" x14ac:dyDescent="0.3">
      <c r="A79" s="38"/>
      <c r="B79" s="618" t="s">
        <v>89</v>
      </c>
      <c r="C79" s="618"/>
      <c r="D79" s="619"/>
      <c r="E79" s="72"/>
      <c r="F79" s="37">
        <f>SUM(F69:F78)</f>
        <v>75450</v>
      </c>
      <c r="G79" s="37">
        <f>SUM(G69:G78)</f>
        <v>138354</v>
      </c>
      <c r="H79" s="37">
        <f>SUM(H69:H78)</f>
        <v>81646</v>
      </c>
      <c r="I79" s="37">
        <f>SUM(G79:H79)</f>
        <v>220000</v>
      </c>
      <c r="J79" s="37">
        <f>SUM(J69:J78)</f>
        <v>350000</v>
      </c>
    </row>
    <row r="80" spans="1:10" s="31" customFormat="1" ht="12.45" customHeight="1" thickBot="1" x14ac:dyDescent="0.35">
      <c r="A80" s="630" t="s">
        <v>16</v>
      </c>
      <c r="B80" s="631"/>
      <c r="C80" s="631"/>
      <c r="D80" s="632"/>
      <c r="E80" s="30"/>
      <c r="F80" s="152">
        <f>SUM(F79,F66,F32)</f>
        <v>3051548.1900000004</v>
      </c>
      <c r="G80" s="152">
        <f>SUM(G79,G66,G32)</f>
        <v>1302761.07</v>
      </c>
      <c r="H80" s="152">
        <f>SUM(H79,H66,H32)</f>
        <v>2853942.9299999997</v>
      </c>
      <c r="I80" s="152">
        <f>SUM(I79,I66,I32)</f>
        <v>4156704</v>
      </c>
      <c r="J80" s="152">
        <f>SUM(J79,J66,J32)</f>
        <v>4773889</v>
      </c>
    </row>
    <row r="81" spans="1:10" ht="12.45" customHeight="1" thickTop="1" x14ac:dyDescent="0.3">
      <c r="A81" s="59"/>
      <c r="B81" s="13"/>
      <c r="C81" s="20"/>
      <c r="D81" s="20"/>
      <c r="E81" s="71"/>
      <c r="F81" s="58"/>
      <c r="G81" s="58"/>
      <c r="H81" s="58"/>
      <c r="I81" s="58"/>
      <c r="J81" s="60"/>
    </row>
    <row r="82" spans="1:10" s="333" customFormat="1" ht="12.45" customHeight="1" x14ac:dyDescent="0.3">
      <c r="A82" s="333" t="s">
        <v>28</v>
      </c>
      <c r="E82" s="334" t="s">
        <v>30</v>
      </c>
      <c r="F82" s="335"/>
      <c r="G82" s="335"/>
      <c r="H82" s="335" t="s">
        <v>31</v>
      </c>
      <c r="I82" s="335"/>
      <c r="J82" s="335"/>
    </row>
    <row r="83" spans="1:10" s="333" customFormat="1" ht="12.45" customHeight="1" x14ac:dyDescent="0.3">
      <c r="A83" s="31" t="s">
        <v>28</v>
      </c>
      <c r="B83" s="31"/>
      <c r="C83" s="31"/>
      <c r="D83" s="31"/>
      <c r="E83" s="24" t="s">
        <v>30</v>
      </c>
      <c r="F83" s="48"/>
      <c r="G83" s="48"/>
      <c r="H83" s="40" t="s">
        <v>31</v>
      </c>
      <c r="I83" s="48"/>
      <c r="J83" s="48"/>
    </row>
    <row r="84" spans="1:10" s="333" customFormat="1" ht="12.45" customHeight="1" x14ac:dyDescent="0.3">
      <c r="A84" s="31"/>
      <c r="B84" s="31"/>
      <c r="C84" s="31"/>
      <c r="D84" s="31"/>
      <c r="E84" s="392"/>
      <c r="F84" s="48"/>
      <c r="G84" s="48"/>
      <c r="H84" s="48"/>
      <c r="I84" s="48"/>
      <c r="J84" s="48"/>
    </row>
    <row r="85" spans="1:10" s="333" customFormat="1" ht="12.45" customHeight="1" x14ac:dyDescent="0.3">
      <c r="A85" s="31"/>
      <c r="B85" s="359"/>
      <c r="C85" s="359" t="s">
        <v>405</v>
      </c>
      <c r="D85" s="359"/>
      <c r="E85" s="359"/>
      <c r="F85" s="359" t="s">
        <v>32</v>
      </c>
      <c r="G85" s="359"/>
      <c r="H85" s="360"/>
      <c r="I85" s="359" t="s">
        <v>33</v>
      </c>
      <c r="J85" s="360"/>
    </row>
    <row r="86" spans="1:10" s="333" customFormat="1" ht="12.45" customHeight="1" x14ac:dyDescent="0.3">
      <c r="A86" s="31"/>
      <c r="B86" s="31"/>
      <c r="C86" s="222" t="s">
        <v>29</v>
      </c>
      <c r="D86" s="31"/>
      <c r="E86" s="392"/>
      <c r="F86" s="222" t="s">
        <v>255</v>
      </c>
      <c r="G86" s="31"/>
      <c r="H86" s="48"/>
      <c r="I86" s="222" t="s">
        <v>298</v>
      </c>
      <c r="J86" s="48"/>
    </row>
    <row r="89" spans="1:10" ht="14.1" customHeight="1" x14ac:dyDescent="0.3">
      <c r="A89" s="221"/>
      <c r="B89" s="221"/>
      <c r="C89" s="221"/>
      <c r="D89" s="221"/>
    </row>
    <row r="90" spans="1:10" ht="14.1" customHeight="1" x14ac:dyDescent="0.3">
      <c r="A90" s="221"/>
      <c r="B90" s="221"/>
      <c r="C90" s="221"/>
      <c r="D90" s="221"/>
    </row>
    <row r="91" spans="1:10" ht="14.1" customHeight="1" x14ac:dyDescent="0.3">
      <c r="A91" s="221"/>
      <c r="B91" s="221"/>
      <c r="C91" s="221"/>
      <c r="D91" s="221"/>
    </row>
    <row r="92" spans="1:10" ht="14.1" customHeight="1" x14ac:dyDescent="0.3">
      <c r="A92" s="221"/>
      <c r="B92" s="221"/>
      <c r="C92" s="221"/>
      <c r="D92" s="221"/>
    </row>
    <row r="93" spans="1:10" ht="14.1" customHeight="1" x14ac:dyDescent="0.3">
      <c r="A93" s="221"/>
      <c r="B93" s="221"/>
      <c r="C93" s="221"/>
      <c r="D93" s="221"/>
    </row>
    <row r="94" spans="1:10" ht="14.1" customHeight="1" x14ac:dyDescent="0.3">
      <c r="A94" s="221"/>
      <c r="B94" s="221"/>
      <c r="C94" s="221"/>
      <c r="D94" s="221"/>
    </row>
    <row r="95" spans="1:10" ht="14.1" customHeight="1" x14ac:dyDescent="0.3">
      <c r="A95" s="221"/>
      <c r="B95" s="221"/>
      <c r="C95" s="221"/>
      <c r="D95" s="221"/>
    </row>
    <row r="96" spans="1:10" ht="14.1" customHeight="1" x14ac:dyDescent="0.3">
      <c r="A96" s="221"/>
      <c r="B96" s="221"/>
      <c r="C96" s="221"/>
      <c r="D96" s="221"/>
    </row>
    <row r="97" spans="1:4" ht="14.1" customHeight="1" x14ac:dyDescent="0.3">
      <c r="A97" s="221"/>
      <c r="B97" s="221"/>
      <c r="C97" s="221"/>
      <c r="D97" s="221"/>
    </row>
    <row r="98" spans="1:4" ht="14.1" customHeight="1" x14ac:dyDescent="0.3">
      <c r="A98" s="221"/>
      <c r="B98" s="221"/>
      <c r="C98" s="221"/>
      <c r="D98" s="221"/>
    </row>
    <row r="99" spans="1:4" ht="14.1" customHeight="1" x14ac:dyDescent="0.3">
      <c r="A99" s="221"/>
      <c r="B99" s="221"/>
      <c r="C99" s="221"/>
      <c r="D99" s="221"/>
    </row>
    <row r="100" spans="1:4" ht="14.1" customHeight="1" x14ac:dyDescent="0.3">
      <c r="A100" s="221"/>
      <c r="B100" s="221"/>
      <c r="C100" s="221"/>
      <c r="D100" s="221"/>
    </row>
    <row r="101" spans="1:4" ht="14.1" customHeight="1" x14ac:dyDescent="0.3">
      <c r="A101" s="221"/>
      <c r="B101" s="221"/>
      <c r="C101" s="221"/>
      <c r="D101" s="221"/>
    </row>
    <row r="102" spans="1:4" ht="14.1" customHeight="1" x14ac:dyDescent="0.3">
      <c r="A102" s="221"/>
      <c r="B102" s="221"/>
      <c r="C102" s="221"/>
      <c r="D102" s="221"/>
    </row>
    <row r="103" spans="1:4" ht="14.1" customHeight="1" x14ac:dyDescent="0.3">
      <c r="A103" s="221"/>
      <c r="B103" s="221"/>
      <c r="C103" s="221"/>
      <c r="D103" s="221"/>
    </row>
  </sheetData>
  <mergeCells count="43">
    <mergeCell ref="C54:D54"/>
    <mergeCell ref="C57:D57"/>
    <mergeCell ref="C58:D58"/>
    <mergeCell ref="C61:D61"/>
    <mergeCell ref="B79:D79"/>
    <mergeCell ref="B56:D56"/>
    <mergeCell ref="B60:D60"/>
    <mergeCell ref="B63:D63"/>
    <mergeCell ref="B66:D66"/>
    <mergeCell ref="A67:D67"/>
    <mergeCell ref="B68:D68"/>
    <mergeCell ref="C65:D65"/>
    <mergeCell ref="C69:D69"/>
    <mergeCell ref="C75:D75"/>
    <mergeCell ref="A80:D80"/>
    <mergeCell ref="B53:D53"/>
    <mergeCell ref="C52:D52"/>
    <mergeCell ref="A9:D9"/>
    <mergeCell ref="A10:D10"/>
    <mergeCell ref="B48:D48"/>
    <mergeCell ref="B51:D51"/>
    <mergeCell ref="B11:D11"/>
    <mergeCell ref="C12:D12"/>
    <mergeCell ref="B13:D13"/>
    <mergeCell ref="C14:D14"/>
    <mergeCell ref="B32:D32"/>
    <mergeCell ref="C30:D30"/>
    <mergeCell ref="C49:D49"/>
    <mergeCell ref="A46:D46"/>
    <mergeCell ref="A42:D42"/>
    <mergeCell ref="A3:J3"/>
    <mergeCell ref="A5:D5"/>
    <mergeCell ref="G6:I6"/>
    <mergeCell ref="J6:J7"/>
    <mergeCell ref="E7:E8"/>
    <mergeCell ref="I7:I8"/>
    <mergeCell ref="A7:D8"/>
    <mergeCell ref="A4:J4"/>
    <mergeCell ref="G43:I43"/>
    <mergeCell ref="J43:J44"/>
    <mergeCell ref="E44:E45"/>
    <mergeCell ref="I44:I45"/>
    <mergeCell ref="A45:D45"/>
  </mergeCells>
  <pageMargins left="1.1499999999999999" right="0.39370078740157483" top="0.31496062992125984" bottom="0.15748031496062992" header="0.11811023622047245" footer="0"/>
  <pageSetup paperSize="1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N71"/>
  <sheetViews>
    <sheetView topLeftCell="A32" zoomScale="75" zoomScaleNormal="75" workbookViewId="0">
      <selection activeCell="N53" sqref="N53"/>
    </sheetView>
  </sheetViews>
  <sheetFormatPr defaultColWidth="9.109375" defaultRowHeight="14.1" customHeight="1" x14ac:dyDescent="0.3"/>
  <cols>
    <col min="1" max="1" width="3.5546875" style="39" customWidth="1"/>
    <col min="2" max="2" width="3.33203125" style="39" customWidth="1"/>
    <col min="3" max="3" width="3.44140625" style="39" customWidth="1"/>
    <col min="4" max="4" width="40.109375" style="39" customWidth="1"/>
    <col min="5" max="5" width="15.6640625" style="39" customWidth="1"/>
    <col min="6" max="7" width="16.44140625" style="23" customWidth="1"/>
    <col min="8" max="8" width="15.6640625" style="23" customWidth="1"/>
    <col min="9" max="9" width="16.109375" style="23" customWidth="1"/>
    <col min="10" max="10" width="16.44140625" style="23" customWidth="1"/>
    <col min="11" max="16384" width="9.109375" style="39"/>
  </cols>
  <sheetData>
    <row r="1" spans="1:13" s="31" customFormat="1" ht="14.1" customHeight="1" x14ac:dyDescent="0.3">
      <c r="B1" s="31" t="s">
        <v>0</v>
      </c>
      <c r="E1" s="392"/>
      <c r="F1" s="48"/>
      <c r="G1" s="48"/>
      <c r="H1" s="48"/>
      <c r="I1" s="48"/>
      <c r="J1" s="438" t="s">
        <v>27</v>
      </c>
    </row>
    <row r="2" spans="1:13" s="31" customFormat="1" ht="14.1" customHeight="1" x14ac:dyDescent="0.3">
      <c r="A2" s="655" t="s">
        <v>376</v>
      </c>
      <c r="B2" s="655"/>
      <c r="C2" s="655"/>
      <c r="D2" s="655"/>
      <c r="E2" s="655"/>
      <c r="F2" s="655"/>
      <c r="G2" s="655"/>
      <c r="H2" s="655"/>
      <c r="I2" s="655"/>
      <c r="J2" s="655"/>
    </row>
    <row r="3" spans="1:13" s="31" customFormat="1" ht="14.1" customHeight="1" x14ac:dyDescent="0.3">
      <c r="A3" s="641" t="s">
        <v>377</v>
      </c>
      <c r="B3" s="641"/>
      <c r="C3" s="641"/>
      <c r="D3" s="641"/>
      <c r="E3" s="641"/>
      <c r="F3" s="641"/>
      <c r="G3" s="641"/>
      <c r="H3" s="641"/>
      <c r="I3" s="641"/>
      <c r="J3" s="641"/>
    </row>
    <row r="4" spans="1:13" ht="16.95" customHeight="1" thickBot="1" x14ac:dyDescent="0.35">
      <c r="A4" s="677" t="s">
        <v>66</v>
      </c>
      <c r="B4" s="678"/>
      <c r="C4" s="678"/>
      <c r="D4" s="678"/>
      <c r="J4" s="200" t="s">
        <v>224</v>
      </c>
    </row>
    <row r="5" spans="1:13" ht="12.9" customHeight="1" thickBot="1" x14ac:dyDescent="0.35">
      <c r="A5" s="25"/>
      <c r="B5" s="391"/>
      <c r="C5" s="391"/>
      <c r="D5" s="391"/>
      <c r="E5" s="27"/>
      <c r="F5" s="387"/>
      <c r="G5" s="642" t="s">
        <v>20</v>
      </c>
      <c r="H5" s="642"/>
      <c r="I5" s="642"/>
      <c r="J5" s="615" t="s">
        <v>25</v>
      </c>
    </row>
    <row r="6" spans="1:13" ht="12.9" customHeight="1" x14ac:dyDescent="0.3">
      <c r="A6" s="646" t="s">
        <v>1</v>
      </c>
      <c r="B6" s="647"/>
      <c r="C6" s="647"/>
      <c r="D6" s="643"/>
      <c r="E6" s="643" t="s">
        <v>17</v>
      </c>
      <c r="F6" s="388" t="s">
        <v>18</v>
      </c>
      <c r="G6" s="401" t="s">
        <v>393</v>
      </c>
      <c r="H6" s="401" t="s">
        <v>22</v>
      </c>
      <c r="I6" s="644" t="s">
        <v>23</v>
      </c>
      <c r="J6" s="616"/>
      <c r="M6" s="407"/>
    </row>
    <row r="7" spans="1:13" ht="12.9" customHeight="1" x14ac:dyDescent="0.3">
      <c r="A7" s="646"/>
      <c r="B7" s="647"/>
      <c r="C7" s="647"/>
      <c r="D7" s="643"/>
      <c r="E7" s="643"/>
      <c r="F7" s="388" t="s">
        <v>19</v>
      </c>
      <c r="G7" s="402" t="s">
        <v>19</v>
      </c>
      <c r="H7" s="402" t="s">
        <v>24</v>
      </c>
      <c r="I7" s="645"/>
      <c r="J7" s="388" t="s">
        <v>26</v>
      </c>
    </row>
    <row r="8" spans="1:13" ht="12.9" customHeight="1" thickBot="1" x14ac:dyDescent="0.35">
      <c r="A8" s="648" t="s">
        <v>395</v>
      </c>
      <c r="B8" s="649"/>
      <c r="C8" s="649"/>
      <c r="D8" s="650"/>
      <c r="E8" s="403" t="s">
        <v>396</v>
      </c>
      <c r="F8" s="403" t="s">
        <v>397</v>
      </c>
      <c r="G8" s="403" t="s">
        <v>398</v>
      </c>
      <c r="H8" s="403" t="s">
        <v>399</v>
      </c>
      <c r="I8" s="403" t="s">
        <v>400</v>
      </c>
      <c r="J8" s="403" t="s">
        <v>401</v>
      </c>
    </row>
    <row r="9" spans="1:13" ht="12.9" customHeight="1" x14ac:dyDescent="0.3">
      <c r="A9" s="651" t="s">
        <v>62</v>
      </c>
      <c r="B9" s="618"/>
      <c r="C9" s="618"/>
      <c r="D9" s="619"/>
      <c r="E9" s="290"/>
      <c r="F9" s="14"/>
      <c r="G9" s="14"/>
      <c r="H9" s="14"/>
      <c r="I9" s="14"/>
      <c r="J9" s="14"/>
    </row>
    <row r="10" spans="1:13" ht="12.9" customHeight="1" x14ac:dyDescent="0.3">
      <c r="A10" s="32"/>
      <c r="B10" s="621" t="s">
        <v>2</v>
      </c>
      <c r="C10" s="621"/>
      <c r="D10" s="622"/>
      <c r="E10" s="52" t="s">
        <v>158</v>
      </c>
      <c r="F10" s="14"/>
      <c r="G10" s="14"/>
      <c r="H10" s="14"/>
      <c r="I10" s="14"/>
      <c r="J10" s="14"/>
    </row>
    <row r="11" spans="1:13" ht="12.9" customHeight="1" x14ac:dyDescent="0.3">
      <c r="A11" s="32"/>
      <c r="B11" s="33"/>
      <c r="C11" s="621" t="s">
        <v>54</v>
      </c>
      <c r="D11" s="622"/>
      <c r="E11" s="104" t="s">
        <v>78</v>
      </c>
      <c r="F11" s="22">
        <v>1080312</v>
      </c>
      <c r="G11" s="22">
        <v>583800</v>
      </c>
      <c r="H11" s="22">
        <v>583800</v>
      </c>
      <c r="I11" s="22">
        <f>SUM(G11:H11)</f>
        <v>1167600</v>
      </c>
      <c r="J11" s="22">
        <v>1198809</v>
      </c>
    </row>
    <row r="12" spans="1:13" ht="12.9" customHeight="1" x14ac:dyDescent="0.3">
      <c r="A12" s="32"/>
      <c r="B12" s="621" t="s">
        <v>4</v>
      </c>
      <c r="C12" s="621"/>
      <c r="D12" s="622"/>
      <c r="E12" s="52" t="s">
        <v>159</v>
      </c>
      <c r="F12" s="365">
        <f>SUM(F14:F20)</f>
        <v>342052</v>
      </c>
      <c r="G12" s="365">
        <f>SUM(G14:G20)</f>
        <v>187800</v>
      </c>
      <c r="H12" s="365">
        <f>SUM(H14:H20)</f>
        <v>179800</v>
      </c>
      <c r="I12" s="365">
        <f t="shared" ref="I12" si="0">SUM(G12:H12)</f>
        <v>367600</v>
      </c>
      <c r="J12" s="365">
        <f>SUM(J14:J20)</f>
        <v>372802</v>
      </c>
    </row>
    <row r="13" spans="1:13" ht="12.9" customHeight="1" x14ac:dyDescent="0.3">
      <c r="A13" s="32"/>
      <c r="B13" s="31"/>
      <c r="C13" s="621" t="s">
        <v>5</v>
      </c>
      <c r="D13" s="622"/>
      <c r="E13" s="104" t="s">
        <v>79</v>
      </c>
      <c r="F13" s="22">
        <v>60000</v>
      </c>
      <c r="G13" s="22">
        <v>36000</v>
      </c>
      <c r="H13" s="22">
        <v>36000</v>
      </c>
      <c r="I13" s="22">
        <f t="shared" ref="I13:I20" si="1">SUM(G13:H13)</f>
        <v>72000</v>
      </c>
      <c r="J13" s="22">
        <f>[2]Sheet1!I10</f>
        <v>72000</v>
      </c>
    </row>
    <row r="14" spans="1:13" ht="12.9" customHeight="1" x14ac:dyDescent="0.3">
      <c r="A14" s="32"/>
      <c r="B14" s="31"/>
      <c r="C14" s="621" t="s">
        <v>128</v>
      </c>
      <c r="D14" s="622"/>
      <c r="E14" s="238" t="s">
        <v>143</v>
      </c>
      <c r="F14" s="22">
        <v>67500</v>
      </c>
      <c r="G14" s="22">
        <v>33750</v>
      </c>
      <c r="H14" s="22">
        <v>33750</v>
      </c>
      <c r="I14" s="22">
        <f t="shared" si="1"/>
        <v>67500</v>
      </c>
      <c r="J14" s="22">
        <f>[2]Sheet1!I11</f>
        <v>67500</v>
      </c>
    </row>
    <row r="15" spans="1:13" ht="12.9" customHeight="1" x14ac:dyDescent="0.3">
      <c r="A15" s="32"/>
      <c r="B15" s="31"/>
      <c r="C15" s="621" t="s">
        <v>129</v>
      </c>
      <c r="D15" s="622"/>
      <c r="E15" s="238" t="s">
        <v>144</v>
      </c>
      <c r="F15" s="22">
        <v>67500</v>
      </c>
      <c r="G15" s="22">
        <v>33750</v>
      </c>
      <c r="H15" s="22">
        <v>33750</v>
      </c>
      <c r="I15" s="22">
        <f t="shared" si="1"/>
        <v>67500</v>
      </c>
      <c r="J15" s="22">
        <f>[2]Sheet1!I12</f>
        <v>67500</v>
      </c>
    </row>
    <row r="16" spans="1:13" ht="12.9" customHeight="1" x14ac:dyDescent="0.3">
      <c r="A16" s="32"/>
      <c r="B16" s="31"/>
      <c r="C16" s="621" t="s">
        <v>130</v>
      </c>
      <c r="D16" s="622"/>
      <c r="E16" s="238" t="s">
        <v>145</v>
      </c>
      <c r="F16" s="22">
        <v>12000</v>
      </c>
      <c r="G16" s="22">
        <v>18000</v>
      </c>
      <c r="H16" s="22">
        <v>0</v>
      </c>
      <c r="I16" s="22">
        <f t="shared" si="1"/>
        <v>18000</v>
      </c>
      <c r="J16" s="22">
        <f>[2]Sheet1!I13</f>
        <v>18000</v>
      </c>
    </row>
    <row r="17" spans="1:13" ht="12.9" customHeight="1" x14ac:dyDescent="0.3">
      <c r="A17" s="32"/>
      <c r="B17" s="31"/>
      <c r="C17" s="621" t="s">
        <v>137</v>
      </c>
      <c r="D17" s="622"/>
      <c r="E17" s="238" t="s">
        <v>150</v>
      </c>
      <c r="F17" s="22">
        <v>0</v>
      </c>
      <c r="G17" s="22">
        <v>5000</v>
      </c>
      <c r="H17" s="22">
        <v>0</v>
      </c>
      <c r="I17" s="22">
        <f t="shared" si="1"/>
        <v>5000</v>
      </c>
      <c r="J17" s="22">
        <v>5000</v>
      </c>
    </row>
    <row r="18" spans="1:13" ht="12.9" customHeight="1" x14ac:dyDescent="0.3">
      <c r="A18" s="32"/>
      <c r="B18" s="31"/>
      <c r="C18" s="621" t="s">
        <v>136</v>
      </c>
      <c r="D18" s="622"/>
      <c r="E18" s="238" t="s">
        <v>152</v>
      </c>
      <c r="F18" s="22">
        <v>94701</v>
      </c>
      <c r="G18" s="22">
        <v>0</v>
      </c>
      <c r="H18" s="22">
        <v>97300</v>
      </c>
      <c r="I18" s="22">
        <f t="shared" si="1"/>
        <v>97300</v>
      </c>
      <c r="J18" s="22">
        <v>99901</v>
      </c>
    </row>
    <row r="19" spans="1:13" ht="12.9" customHeight="1" x14ac:dyDescent="0.3">
      <c r="A19" s="32"/>
      <c r="B19" s="31"/>
      <c r="C19" s="621" t="s">
        <v>233</v>
      </c>
      <c r="D19" s="622"/>
      <c r="E19" s="238" t="s">
        <v>152</v>
      </c>
      <c r="F19" s="22">
        <v>85351</v>
      </c>
      <c r="G19" s="22">
        <v>97300</v>
      </c>
      <c r="H19" s="22">
        <v>0</v>
      </c>
      <c r="I19" s="22">
        <f t="shared" si="1"/>
        <v>97300</v>
      </c>
      <c r="J19" s="22">
        <v>99901</v>
      </c>
    </row>
    <row r="20" spans="1:13" ht="12.9" customHeight="1" x14ac:dyDescent="0.3">
      <c r="A20" s="32"/>
      <c r="B20" s="31"/>
      <c r="C20" s="621" t="s">
        <v>138</v>
      </c>
      <c r="D20" s="622"/>
      <c r="E20" s="238" t="s">
        <v>153</v>
      </c>
      <c r="F20" s="22">
        <v>15000</v>
      </c>
      <c r="G20" s="22">
        <v>0</v>
      </c>
      <c r="H20" s="22">
        <v>15000</v>
      </c>
      <c r="I20" s="22">
        <f t="shared" si="1"/>
        <v>15000</v>
      </c>
      <c r="J20" s="22">
        <f>[2]Sheet1!I23</f>
        <v>15000</v>
      </c>
    </row>
    <row r="21" spans="1:13" ht="12.9" customHeight="1" x14ac:dyDescent="0.3">
      <c r="A21" s="32"/>
      <c r="B21" s="33" t="s">
        <v>60</v>
      </c>
      <c r="C21" s="33"/>
      <c r="D21" s="34"/>
      <c r="E21" s="52" t="s">
        <v>154</v>
      </c>
      <c r="F21" s="366">
        <f>SUM(F22:F25)</f>
        <v>145531.23000000001</v>
      </c>
      <c r="G21" s="366">
        <f t="shared" ref="G21:J21" si="2">SUM(G22:G25)</f>
        <v>82299.78</v>
      </c>
      <c r="H21" s="366">
        <f t="shared" si="2"/>
        <v>82394.22</v>
      </c>
      <c r="I21" s="366">
        <f t="shared" si="2"/>
        <v>164694</v>
      </c>
      <c r="J21" s="366">
        <f t="shared" si="2"/>
        <v>184193</v>
      </c>
    </row>
    <row r="22" spans="1:13" ht="12.9" customHeight="1" x14ac:dyDescent="0.3">
      <c r="A22" s="32"/>
      <c r="B22" s="31"/>
      <c r="C22" s="81" t="s">
        <v>139</v>
      </c>
      <c r="D22" s="79"/>
      <c r="E22" s="52" t="s">
        <v>155</v>
      </c>
      <c r="F22" s="22">
        <v>129637.44</v>
      </c>
      <c r="G22" s="22">
        <v>70056</v>
      </c>
      <c r="H22" s="22">
        <v>70058</v>
      </c>
      <c r="I22" s="14">
        <f>SUM(G22:H22)</f>
        <v>140114</v>
      </c>
      <c r="J22" s="14">
        <v>143859</v>
      </c>
    </row>
    <row r="23" spans="1:13" ht="12.9" customHeight="1" x14ac:dyDescent="0.3">
      <c r="A23" s="32"/>
      <c r="B23" s="31"/>
      <c r="C23" s="81" t="s">
        <v>140</v>
      </c>
      <c r="D23" s="79"/>
      <c r="E23" s="52" t="s">
        <v>156</v>
      </c>
      <c r="F23" s="22">
        <v>3000</v>
      </c>
      <c r="G23" s="22">
        <v>2700</v>
      </c>
      <c r="H23" s="22">
        <v>2700</v>
      </c>
      <c r="I23" s="14">
        <f>SUM(G23:H23)</f>
        <v>5400</v>
      </c>
      <c r="J23" s="14">
        <f>[2]Sheet1!I26</f>
        <v>5400</v>
      </c>
    </row>
    <row r="24" spans="1:13" ht="12.9" customHeight="1" x14ac:dyDescent="0.3">
      <c r="A24" s="32"/>
      <c r="B24" s="31"/>
      <c r="C24" s="81" t="s">
        <v>141</v>
      </c>
      <c r="D24" s="79"/>
      <c r="E24" s="52" t="s">
        <v>160</v>
      </c>
      <c r="F24" s="22">
        <v>9932.7900000000009</v>
      </c>
      <c r="G24" s="22">
        <v>7762.12</v>
      </c>
      <c r="H24" s="22">
        <v>7817.88</v>
      </c>
      <c r="I24" s="14">
        <f>SUM(G24:H24)</f>
        <v>15580</v>
      </c>
      <c r="J24" s="14">
        <v>31334</v>
      </c>
      <c r="M24" s="39" t="s">
        <v>57</v>
      </c>
    </row>
    <row r="25" spans="1:13" ht="12.9" customHeight="1" x14ac:dyDescent="0.3">
      <c r="A25" s="32"/>
      <c r="B25" s="31"/>
      <c r="C25" s="81" t="s">
        <v>142</v>
      </c>
      <c r="D25" s="79"/>
      <c r="E25" s="52" t="s">
        <v>157</v>
      </c>
      <c r="F25" s="22">
        <v>2961</v>
      </c>
      <c r="G25" s="22">
        <v>1781.66</v>
      </c>
      <c r="H25" s="22">
        <v>1818.34</v>
      </c>
      <c r="I25" s="14">
        <f>SUM(G25:H25)</f>
        <v>3600</v>
      </c>
      <c r="J25" s="14">
        <f>[2]Sheet1!I28</f>
        <v>3600</v>
      </c>
    </row>
    <row r="26" spans="1:13" ht="12.9" customHeight="1" x14ac:dyDescent="0.3">
      <c r="A26" s="32"/>
      <c r="B26" s="102" t="s">
        <v>6</v>
      </c>
      <c r="C26" s="101"/>
      <c r="E26" s="52" t="s">
        <v>161</v>
      </c>
      <c r="F26" s="14"/>
      <c r="G26" s="14"/>
      <c r="H26" s="14"/>
      <c r="I26" s="14"/>
      <c r="J26" s="14"/>
    </row>
    <row r="27" spans="1:13" ht="12.9" customHeight="1" x14ac:dyDescent="0.3">
      <c r="A27" s="32"/>
      <c r="B27" s="33"/>
      <c r="C27" s="103" t="s">
        <v>6</v>
      </c>
      <c r="D27" s="101"/>
      <c r="E27" s="52" t="s">
        <v>157</v>
      </c>
      <c r="F27" s="161">
        <v>0</v>
      </c>
      <c r="G27" s="365"/>
      <c r="H27" s="365"/>
      <c r="I27" s="365"/>
      <c r="J27" s="365"/>
    </row>
    <row r="28" spans="1:13" ht="12.9" customHeight="1" x14ac:dyDescent="0.3">
      <c r="A28" s="32"/>
      <c r="B28" s="33"/>
      <c r="C28" s="635" t="s">
        <v>241</v>
      </c>
      <c r="D28" s="636"/>
      <c r="E28" s="52"/>
      <c r="F28" s="22">
        <v>15000</v>
      </c>
      <c r="G28" s="22">
        <v>0</v>
      </c>
      <c r="H28" s="22">
        <v>15000</v>
      </c>
      <c r="I28" s="22">
        <f>SUM(G28:H28)</f>
        <v>15000</v>
      </c>
      <c r="J28" s="22">
        <f>[2]Sheet1!$I$31</f>
        <v>15000</v>
      </c>
    </row>
    <row r="29" spans="1:13" ht="12.9" customHeight="1" x14ac:dyDescent="0.3">
      <c r="A29" s="32"/>
      <c r="B29" s="618" t="s">
        <v>87</v>
      </c>
      <c r="C29" s="618"/>
      <c r="D29" s="619"/>
      <c r="E29" s="84"/>
      <c r="F29" s="17">
        <f>SUM(F11,F12,F13,F21,F27,F28)</f>
        <v>1642895.23</v>
      </c>
      <c r="G29" s="17">
        <f>SUM(G11,G12,G13,G21,G28)</f>
        <v>889899.78</v>
      </c>
      <c r="H29" s="17">
        <f>SUM(H11,H12,H13,H21,H28)</f>
        <v>896994.22</v>
      </c>
      <c r="I29" s="17">
        <f>SUM(G29:H29)</f>
        <v>1786894</v>
      </c>
      <c r="J29" s="17">
        <f>SUM(J11,J12,J13,J21,J28)</f>
        <v>1842804</v>
      </c>
    </row>
    <row r="30" spans="1:13" ht="12.9" customHeight="1" x14ac:dyDescent="0.3">
      <c r="A30" s="11" t="s">
        <v>7</v>
      </c>
      <c r="B30" s="13"/>
      <c r="C30" s="20"/>
      <c r="D30" s="44"/>
      <c r="E30" s="84"/>
      <c r="F30" s="14"/>
      <c r="G30" s="14"/>
      <c r="H30" s="14"/>
      <c r="I30" s="14"/>
      <c r="J30" s="14"/>
    </row>
    <row r="31" spans="1:13" ht="12.9" customHeight="1" x14ac:dyDescent="0.3">
      <c r="A31" s="11"/>
      <c r="B31" s="620" t="s">
        <v>8</v>
      </c>
      <c r="C31" s="621"/>
      <c r="D31" s="622"/>
      <c r="E31" s="52" t="s">
        <v>121</v>
      </c>
      <c r="F31" s="14"/>
      <c r="G31" s="14"/>
      <c r="H31" s="14"/>
      <c r="I31" s="14"/>
      <c r="J31" s="14"/>
    </row>
    <row r="32" spans="1:13" ht="12.9" customHeight="1" x14ac:dyDescent="0.3">
      <c r="A32" s="11"/>
      <c r="B32" s="106"/>
      <c r="C32" s="635" t="s">
        <v>8</v>
      </c>
      <c r="D32" s="622"/>
      <c r="E32" s="52" t="s">
        <v>114</v>
      </c>
      <c r="F32" s="14">
        <v>29826</v>
      </c>
      <c r="G32" s="14">
        <v>9990</v>
      </c>
      <c r="H32" s="14">
        <v>90010</v>
      </c>
      <c r="I32" s="14">
        <f>SUM(G32:H32)</f>
        <v>100000</v>
      </c>
      <c r="J32" s="14">
        <v>100000</v>
      </c>
    </row>
    <row r="33" spans="1:10" ht="12.9" customHeight="1" x14ac:dyDescent="0.3">
      <c r="A33" s="11"/>
      <c r="B33" s="620" t="s">
        <v>9</v>
      </c>
      <c r="C33" s="621"/>
      <c r="D33" s="622"/>
      <c r="E33" s="52" t="s">
        <v>122</v>
      </c>
      <c r="F33" s="14"/>
      <c r="G33" s="14"/>
      <c r="H33" s="14"/>
      <c r="I33" s="14"/>
      <c r="J33" s="14"/>
    </row>
    <row r="34" spans="1:10" ht="12.9" customHeight="1" x14ac:dyDescent="0.3">
      <c r="A34" s="11"/>
      <c r="B34" s="106"/>
      <c r="C34" s="620" t="s">
        <v>50</v>
      </c>
      <c r="D34" s="622"/>
      <c r="E34" s="52" t="s">
        <v>115</v>
      </c>
      <c r="F34" s="14">
        <v>39125</v>
      </c>
      <c r="G34" s="14">
        <v>3560</v>
      </c>
      <c r="H34" s="14">
        <v>146440</v>
      </c>
      <c r="I34" s="14">
        <f>SUM(G34:H34)</f>
        <v>150000</v>
      </c>
      <c r="J34" s="14">
        <v>150000</v>
      </c>
    </row>
    <row r="35" spans="1:10" ht="12.9" customHeight="1" x14ac:dyDescent="0.3">
      <c r="A35" s="11"/>
      <c r="B35" s="620" t="s">
        <v>10</v>
      </c>
      <c r="C35" s="621"/>
      <c r="D35" s="622"/>
      <c r="E35" s="52" t="s">
        <v>123</v>
      </c>
      <c r="F35" s="14"/>
      <c r="G35" s="14"/>
      <c r="H35" s="14"/>
      <c r="I35" s="14"/>
      <c r="J35" s="14"/>
    </row>
    <row r="36" spans="1:10" ht="12.9" customHeight="1" x14ac:dyDescent="0.3">
      <c r="A36" s="11"/>
      <c r="B36" s="106"/>
      <c r="C36" s="620" t="s">
        <v>35</v>
      </c>
      <c r="D36" s="622"/>
      <c r="E36" s="52" t="s">
        <v>116</v>
      </c>
      <c r="F36" s="14">
        <v>17464</v>
      </c>
      <c r="G36" s="14">
        <v>29085</v>
      </c>
      <c r="H36" s="14">
        <v>30915</v>
      </c>
      <c r="I36" s="14">
        <f>SUM(G36:H36)</f>
        <v>60000</v>
      </c>
      <c r="J36" s="14">
        <v>60000</v>
      </c>
    </row>
    <row r="37" spans="1:10" ht="12.9" customHeight="1" x14ac:dyDescent="0.3">
      <c r="A37" s="11"/>
      <c r="B37" s="620" t="s">
        <v>73</v>
      </c>
      <c r="C37" s="621"/>
      <c r="D37" s="622"/>
      <c r="E37" s="52" t="s">
        <v>125</v>
      </c>
      <c r="F37" s="14"/>
      <c r="G37" s="14"/>
      <c r="H37" s="14"/>
      <c r="I37" s="14"/>
      <c r="J37" s="14"/>
    </row>
    <row r="38" spans="1:10" ht="12.9" customHeight="1" x14ac:dyDescent="0.3">
      <c r="A38" s="11"/>
      <c r="B38" s="106"/>
      <c r="C38" s="620" t="s">
        <v>99</v>
      </c>
      <c r="D38" s="622"/>
      <c r="E38" s="52" t="s">
        <v>119</v>
      </c>
      <c r="F38" s="14">
        <v>26195.8</v>
      </c>
      <c r="G38" s="14">
        <v>4117.53</v>
      </c>
      <c r="H38" s="14">
        <v>25882.47</v>
      </c>
      <c r="I38" s="14">
        <f>SUM(G38:H38)</f>
        <v>30000</v>
      </c>
      <c r="J38" s="14">
        <v>30000</v>
      </c>
    </row>
    <row r="39" spans="1:10" s="421" customFormat="1" ht="12.9" customHeight="1" x14ac:dyDescent="0.3">
      <c r="A39" s="418"/>
      <c r="B39" s="465"/>
      <c r="C39" s="465" t="s">
        <v>320</v>
      </c>
      <c r="D39" s="467"/>
      <c r="E39" s="422" t="s">
        <v>120</v>
      </c>
      <c r="F39" s="14"/>
      <c r="G39" s="14">
        <v>1000</v>
      </c>
      <c r="H39" s="14">
        <v>24000</v>
      </c>
      <c r="I39" s="14">
        <f>SUM(G39:H39)</f>
        <v>25000</v>
      </c>
      <c r="J39" s="14">
        <v>40000</v>
      </c>
    </row>
    <row r="40" spans="1:10" s="421" customFormat="1" ht="12.9" customHeight="1" x14ac:dyDescent="0.3">
      <c r="A40" s="418"/>
      <c r="B40" s="454"/>
      <c r="C40" s="454" t="s">
        <v>455</v>
      </c>
      <c r="D40" s="455"/>
      <c r="E40" s="422" t="s">
        <v>179</v>
      </c>
      <c r="F40" s="14">
        <v>250701</v>
      </c>
      <c r="G40" s="14">
        <v>0</v>
      </c>
      <c r="H40" s="14">
        <v>0</v>
      </c>
      <c r="I40" s="14">
        <v>0</v>
      </c>
      <c r="J40" s="14">
        <v>0</v>
      </c>
    </row>
    <row r="41" spans="1:10" s="421" customFormat="1" ht="12.9" customHeight="1" x14ac:dyDescent="0.3">
      <c r="A41" s="418"/>
      <c r="B41" s="465" t="s">
        <v>472</v>
      </c>
      <c r="C41" s="465"/>
      <c r="D41" s="467"/>
      <c r="E41" s="422" t="s">
        <v>167</v>
      </c>
      <c r="F41" s="14">
        <v>0</v>
      </c>
      <c r="G41" s="14">
        <v>0</v>
      </c>
      <c r="H41" s="14">
        <v>5000</v>
      </c>
      <c r="I41" s="14">
        <f>SUM(G41:H41)</f>
        <v>5000</v>
      </c>
      <c r="J41" s="14">
        <v>10000</v>
      </c>
    </row>
    <row r="42" spans="1:10" ht="12.9" customHeight="1" x14ac:dyDescent="0.3">
      <c r="A42" s="217"/>
      <c r="B42" s="631" t="s">
        <v>88</v>
      </c>
      <c r="C42" s="631"/>
      <c r="D42" s="632"/>
      <c r="E42" s="30"/>
      <c r="F42" s="190">
        <f>SUM(F32:F41)</f>
        <v>363311.8</v>
      </c>
      <c r="G42" s="190">
        <f>SUM(G32:G41)</f>
        <v>47752.53</v>
      </c>
      <c r="H42" s="190">
        <f>SUM(H32:H41)</f>
        <v>322247.46999999997</v>
      </c>
      <c r="I42" s="190">
        <f>SUM(I32:I41)</f>
        <v>370000</v>
      </c>
      <c r="J42" s="190">
        <f>SUM(J32:J41)</f>
        <v>390000</v>
      </c>
    </row>
    <row r="43" spans="1:10" ht="12.9" customHeight="1" x14ac:dyDescent="0.3">
      <c r="A43" s="54"/>
      <c r="B43" s="55"/>
      <c r="C43" s="55"/>
      <c r="D43" s="55"/>
      <c r="E43" s="29"/>
      <c r="F43" s="197"/>
      <c r="G43" s="197"/>
      <c r="H43" s="197"/>
      <c r="I43" s="197"/>
      <c r="J43" s="197"/>
    </row>
    <row r="44" spans="1:10" ht="12.9" customHeight="1" x14ac:dyDescent="0.3">
      <c r="A44" s="36"/>
      <c r="B44" s="264"/>
      <c r="C44" s="264"/>
      <c r="D44" s="264"/>
      <c r="E44" s="271"/>
      <c r="F44" s="58"/>
      <c r="G44" s="58"/>
      <c r="H44" s="58"/>
      <c r="I44" s="58"/>
      <c r="J44" s="58"/>
    </row>
    <row r="45" spans="1:10" ht="12.9" customHeight="1" x14ac:dyDescent="0.3">
      <c r="A45" s="36"/>
      <c r="B45" s="264"/>
      <c r="C45" s="264"/>
      <c r="D45" s="264"/>
      <c r="E45" s="271"/>
      <c r="F45" s="58"/>
      <c r="G45" s="58"/>
      <c r="H45" s="58"/>
      <c r="I45" s="58"/>
    </row>
    <row r="46" spans="1:10" ht="12.9" customHeight="1" x14ac:dyDescent="0.3">
      <c r="A46" s="36"/>
      <c r="B46" s="264"/>
      <c r="C46" s="264"/>
      <c r="D46" s="264"/>
      <c r="E46" s="271"/>
      <c r="F46" s="58"/>
      <c r="G46" s="58"/>
      <c r="H46" s="58"/>
      <c r="I46" s="58"/>
      <c r="J46" s="58"/>
    </row>
    <row r="47" spans="1:10" ht="12.9" customHeight="1" x14ac:dyDescent="0.3">
      <c r="A47" s="36"/>
      <c r="B47" s="246"/>
      <c r="C47" s="246"/>
      <c r="D47" s="246"/>
      <c r="E47" s="247"/>
      <c r="F47" s="58"/>
      <c r="G47" s="58"/>
      <c r="H47" s="58"/>
      <c r="I47" s="58"/>
      <c r="J47" s="58"/>
    </row>
    <row r="48" spans="1:10" ht="12.9" customHeight="1" x14ac:dyDescent="0.3">
      <c r="A48" s="677" t="s">
        <v>66</v>
      </c>
      <c r="B48" s="678"/>
      <c r="C48" s="678"/>
      <c r="D48" s="678"/>
      <c r="E48" s="271"/>
      <c r="F48" s="58"/>
      <c r="G48" s="58"/>
      <c r="H48" s="58"/>
      <c r="I48" s="58"/>
      <c r="J48" s="200" t="s">
        <v>223</v>
      </c>
    </row>
    <row r="49" spans="1:14" ht="12.9" customHeight="1" x14ac:dyDescent="0.3">
      <c r="A49" s="41"/>
      <c r="B49" s="29"/>
      <c r="C49" s="29"/>
      <c r="D49" s="42"/>
      <c r="E49" s="276"/>
      <c r="F49" s="272"/>
      <c r="G49" s="663" t="s">
        <v>20</v>
      </c>
      <c r="H49" s="663"/>
      <c r="I49" s="663"/>
      <c r="J49" s="664" t="s">
        <v>25</v>
      </c>
    </row>
    <row r="50" spans="1:14" ht="12.9" customHeight="1" x14ac:dyDescent="0.3">
      <c r="A50" s="274"/>
      <c r="B50" s="271"/>
      <c r="C50" s="271"/>
      <c r="D50" s="275"/>
      <c r="E50" s="666" t="s">
        <v>17</v>
      </c>
      <c r="F50" s="273" t="s">
        <v>18</v>
      </c>
      <c r="G50" s="273" t="s">
        <v>21</v>
      </c>
      <c r="H50" s="273" t="s">
        <v>22</v>
      </c>
      <c r="I50" s="667" t="s">
        <v>23</v>
      </c>
      <c r="J50" s="665"/>
    </row>
    <row r="51" spans="1:14" ht="12.9" customHeight="1" x14ac:dyDescent="0.3">
      <c r="A51" s="669" t="s">
        <v>1</v>
      </c>
      <c r="B51" s="627"/>
      <c r="C51" s="627"/>
      <c r="D51" s="670"/>
      <c r="E51" s="666"/>
      <c r="F51" s="273" t="s">
        <v>19</v>
      </c>
      <c r="G51" s="273" t="s">
        <v>19</v>
      </c>
      <c r="H51" s="273" t="s">
        <v>24</v>
      </c>
      <c r="I51" s="668"/>
      <c r="J51" s="273" t="s">
        <v>26</v>
      </c>
    </row>
    <row r="52" spans="1:14" ht="12.9" customHeight="1" x14ac:dyDescent="0.3">
      <c r="A52" s="660">
        <v>1</v>
      </c>
      <c r="B52" s="661"/>
      <c r="C52" s="661"/>
      <c r="D52" s="662"/>
      <c r="E52" s="30">
        <v>2</v>
      </c>
      <c r="F52" s="88">
        <v>3</v>
      </c>
      <c r="G52" s="88">
        <v>4</v>
      </c>
      <c r="H52" s="88">
        <v>5</v>
      </c>
      <c r="I52" s="88">
        <v>6</v>
      </c>
      <c r="J52" s="88">
        <v>7</v>
      </c>
    </row>
    <row r="53" spans="1:14" ht="14.1" customHeight="1" x14ac:dyDescent="0.3">
      <c r="A53" s="674" t="s">
        <v>15</v>
      </c>
      <c r="B53" s="675"/>
      <c r="C53" s="675"/>
      <c r="D53" s="676"/>
      <c r="E53" s="176"/>
      <c r="F53" s="201"/>
      <c r="G53" s="201"/>
      <c r="H53" s="201"/>
      <c r="I53" s="201"/>
      <c r="J53" s="201"/>
      <c r="N53" s="39" t="s">
        <v>54</v>
      </c>
    </row>
    <row r="54" spans="1:14" ht="14.1" customHeight="1" x14ac:dyDescent="0.3">
      <c r="A54" s="38"/>
      <c r="B54" s="621" t="s">
        <v>86</v>
      </c>
      <c r="C54" s="621"/>
      <c r="D54" s="622"/>
      <c r="E54" s="52" t="s">
        <v>180</v>
      </c>
      <c r="F54" s="53"/>
      <c r="G54" s="53"/>
      <c r="H54" s="53"/>
      <c r="I54" s="53"/>
      <c r="J54" s="53"/>
    </row>
    <row r="55" spans="1:14" ht="14.1" customHeight="1" x14ac:dyDescent="0.3">
      <c r="A55" s="38"/>
      <c r="B55" s="105"/>
      <c r="C55" s="620" t="s">
        <v>215</v>
      </c>
      <c r="D55" s="622"/>
      <c r="E55" s="52" t="s">
        <v>188</v>
      </c>
      <c r="F55" s="23">
        <v>0</v>
      </c>
      <c r="G55" s="53">
        <v>0</v>
      </c>
      <c r="H55" s="53">
        <v>0</v>
      </c>
      <c r="I55" s="53">
        <v>0</v>
      </c>
      <c r="J55" s="53">
        <v>0</v>
      </c>
    </row>
    <row r="56" spans="1:14" ht="14.1" customHeight="1" x14ac:dyDescent="0.3">
      <c r="A56" s="38"/>
      <c r="B56" s="105"/>
      <c r="C56" s="633" t="s">
        <v>110</v>
      </c>
      <c r="D56" s="634"/>
      <c r="E56" s="52" t="s">
        <v>181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</row>
    <row r="57" spans="1:14" ht="14.1" customHeight="1" x14ac:dyDescent="0.3">
      <c r="A57" s="38"/>
      <c r="B57" s="105"/>
      <c r="D57" s="74" t="s">
        <v>290</v>
      </c>
      <c r="E57" s="422" t="s">
        <v>287</v>
      </c>
      <c r="F57" s="53">
        <v>59900</v>
      </c>
      <c r="G57" s="53">
        <v>0</v>
      </c>
      <c r="H57" s="53">
        <v>60000</v>
      </c>
      <c r="I57" s="53">
        <f>SUM(G57:H57)</f>
        <v>60000</v>
      </c>
      <c r="J57" s="53">
        <v>0</v>
      </c>
    </row>
    <row r="58" spans="1:14" s="421" customFormat="1" ht="14.1" customHeight="1" x14ac:dyDescent="0.3">
      <c r="A58" s="38"/>
      <c r="B58" s="562"/>
      <c r="D58" s="74" t="s">
        <v>558</v>
      </c>
      <c r="E58" s="422" t="s">
        <v>507</v>
      </c>
      <c r="F58" s="53">
        <v>0</v>
      </c>
      <c r="G58" s="53">
        <v>0</v>
      </c>
      <c r="H58" s="53">
        <v>0</v>
      </c>
      <c r="I58" s="53">
        <v>0</v>
      </c>
      <c r="J58" s="53">
        <v>40000</v>
      </c>
    </row>
    <row r="59" spans="1:14" s="421" customFormat="1" ht="14.1" customHeight="1" x14ac:dyDescent="0.3">
      <c r="A59" s="38"/>
      <c r="B59" s="562"/>
      <c r="D59" s="74" t="s">
        <v>559</v>
      </c>
      <c r="E59" s="422" t="s">
        <v>267</v>
      </c>
      <c r="F59" s="53">
        <v>0</v>
      </c>
      <c r="G59" s="53">
        <v>0</v>
      </c>
      <c r="H59" s="53">
        <v>0</v>
      </c>
      <c r="I59" s="53">
        <v>0</v>
      </c>
      <c r="J59" s="53">
        <v>20000</v>
      </c>
    </row>
    <row r="60" spans="1:14" ht="14.1" customHeight="1" x14ac:dyDescent="0.3">
      <c r="A60" s="38"/>
      <c r="B60" s="618" t="s">
        <v>89</v>
      </c>
      <c r="C60" s="618"/>
      <c r="D60" s="619"/>
      <c r="E60" s="84"/>
      <c r="F60" s="37">
        <f>SUM(F55:F59)</f>
        <v>59900</v>
      </c>
      <c r="G60" s="37">
        <f>SUM(G55,G56,G57)</f>
        <v>0</v>
      </c>
      <c r="H60" s="37">
        <f>SUM(H56:H57)</f>
        <v>60000</v>
      </c>
      <c r="I60" s="37">
        <f>SUM(G60:H60)</f>
        <v>60000</v>
      </c>
      <c r="J60" s="37">
        <f>SUM(J56:J59)</f>
        <v>60000</v>
      </c>
    </row>
    <row r="61" spans="1:14" ht="14.1" customHeight="1" x14ac:dyDescent="0.3">
      <c r="A61" s="38"/>
      <c r="B61" s="76"/>
      <c r="C61" s="76"/>
      <c r="D61" s="77"/>
      <c r="E61" s="84"/>
      <c r="F61" s="37"/>
      <c r="G61" s="37"/>
      <c r="H61" s="37"/>
      <c r="I61" s="37"/>
      <c r="J61" s="37"/>
      <c r="M61" s="39" t="s">
        <v>435</v>
      </c>
    </row>
    <row r="62" spans="1:14" ht="14.1" customHeight="1" thickBot="1" x14ac:dyDescent="0.35">
      <c r="A62" s="630" t="s">
        <v>16</v>
      </c>
      <c r="B62" s="631"/>
      <c r="C62" s="631"/>
      <c r="D62" s="632"/>
      <c r="E62" s="30"/>
      <c r="F62" s="152">
        <f>SUM(F60,F42,F29)</f>
        <v>2066107.03</v>
      </c>
      <c r="G62" s="152">
        <f>SUM(G60,G42,G29)</f>
        <v>937652.31</v>
      </c>
      <c r="H62" s="152">
        <f>SUM(H60,H42,H29)</f>
        <v>1279241.69</v>
      </c>
      <c r="I62" s="152">
        <f>SUM(I60,I42,I29)</f>
        <v>2216894</v>
      </c>
      <c r="J62" s="152">
        <f>SUM(J60,J42,J29)</f>
        <v>2292804</v>
      </c>
    </row>
    <row r="63" spans="1:14" ht="14.1" customHeight="1" thickTop="1" x14ac:dyDescent="0.3">
      <c r="A63" s="13"/>
      <c r="B63" s="81"/>
      <c r="C63" s="78"/>
      <c r="D63" s="78"/>
      <c r="E63" s="83"/>
      <c r="F63" s="58"/>
      <c r="G63" s="58"/>
      <c r="H63" s="58"/>
      <c r="I63" s="58"/>
      <c r="J63" s="58"/>
    </row>
    <row r="64" spans="1:14" ht="14.1" customHeight="1" x14ac:dyDescent="0.3">
      <c r="A64" s="13"/>
      <c r="B64" s="81"/>
      <c r="C64" s="78"/>
      <c r="D64" s="78"/>
      <c r="E64" s="83"/>
      <c r="F64" s="58"/>
      <c r="G64" s="58"/>
      <c r="H64" s="58"/>
      <c r="I64" s="58"/>
      <c r="J64" s="58"/>
    </row>
    <row r="65" spans="1:10" s="333" customFormat="1" ht="14.1" customHeight="1" x14ac:dyDescent="0.3">
      <c r="A65" s="31" t="s">
        <v>28</v>
      </c>
      <c r="B65" s="31"/>
      <c r="C65" s="31"/>
      <c r="D65" s="31"/>
      <c r="E65" s="24" t="s">
        <v>30</v>
      </c>
      <c r="F65" s="48"/>
      <c r="G65" s="48"/>
      <c r="H65" s="40" t="s">
        <v>31</v>
      </c>
      <c r="I65" s="48"/>
      <c r="J65" s="48"/>
    </row>
    <row r="66" spans="1:10" s="333" customFormat="1" ht="14.1" customHeight="1" x14ac:dyDescent="0.3">
      <c r="A66" s="31"/>
      <c r="B66" s="31"/>
      <c r="C66" s="31"/>
      <c r="D66" s="31"/>
      <c r="E66" s="392"/>
      <c r="F66" s="48"/>
      <c r="G66" s="48"/>
      <c r="H66" s="48"/>
      <c r="I66" s="48"/>
      <c r="J66" s="48"/>
    </row>
    <row r="67" spans="1:10" s="333" customFormat="1" ht="14.1" customHeight="1" x14ac:dyDescent="0.3">
      <c r="A67" s="31"/>
      <c r="B67" s="359"/>
      <c r="C67" s="359" t="s">
        <v>386</v>
      </c>
      <c r="D67" s="359"/>
      <c r="E67" s="359"/>
      <c r="F67" s="359" t="s">
        <v>32</v>
      </c>
      <c r="G67" s="359"/>
      <c r="H67" s="360"/>
      <c r="I67" s="359" t="s">
        <v>33</v>
      </c>
      <c r="J67" s="360"/>
    </row>
    <row r="68" spans="1:10" s="333" customFormat="1" ht="14.1" customHeight="1" x14ac:dyDescent="0.3">
      <c r="A68" s="31"/>
      <c r="B68" s="31"/>
      <c r="C68" s="222" t="s">
        <v>29</v>
      </c>
      <c r="D68" s="31"/>
      <c r="E68" s="392"/>
      <c r="F68" s="222" t="s">
        <v>255</v>
      </c>
      <c r="G68" s="31"/>
      <c r="H68" s="48"/>
      <c r="I68" s="222" t="s">
        <v>298</v>
      </c>
      <c r="J68" s="48"/>
    </row>
    <row r="69" spans="1:10" s="333" customFormat="1" ht="14.1" customHeight="1" x14ac:dyDescent="0.3">
      <c r="A69" s="333" t="s">
        <v>55</v>
      </c>
      <c r="E69" s="658" t="s">
        <v>255</v>
      </c>
      <c r="F69" s="658"/>
      <c r="G69" s="658"/>
      <c r="H69" s="659" t="s">
        <v>298</v>
      </c>
      <c r="I69" s="659"/>
      <c r="J69" s="659"/>
    </row>
    <row r="70" spans="1:10" ht="14.1" customHeight="1" x14ac:dyDescent="0.3">
      <c r="A70" s="13"/>
      <c r="B70" s="81"/>
      <c r="C70" s="78"/>
      <c r="D70" s="78"/>
      <c r="E70" s="83"/>
      <c r="F70" s="58"/>
      <c r="G70" s="58"/>
      <c r="H70" s="58"/>
      <c r="I70" s="58"/>
      <c r="J70" s="58"/>
    </row>
    <row r="71" spans="1:10" ht="14.1" customHeight="1" x14ac:dyDescent="0.3">
      <c r="A71" s="13"/>
      <c r="B71" s="81"/>
      <c r="C71" s="78"/>
      <c r="D71" s="78"/>
      <c r="E71" s="83"/>
      <c r="F71" s="58"/>
      <c r="G71" s="58"/>
      <c r="H71" s="58"/>
      <c r="I71" s="58"/>
      <c r="J71" s="58"/>
    </row>
  </sheetData>
  <mergeCells count="47">
    <mergeCell ref="B31:D31"/>
    <mergeCell ref="C38:D38"/>
    <mergeCell ref="A8:D8"/>
    <mergeCell ref="A2:J2"/>
    <mergeCell ref="A4:D4"/>
    <mergeCell ref="G5:I5"/>
    <mergeCell ref="J5:J6"/>
    <mergeCell ref="E6:E7"/>
    <mergeCell ref="I6:I7"/>
    <mergeCell ref="A3:J3"/>
    <mergeCell ref="A6:D7"/>
    <mergeCell ref="A9:D9"/>
    <mergeCell ref="C32:D32"/>
    <mergeCell ref="C34:D34"/>
    <mergeCell ref="C18:D18"/>
    <mergeCell ref="B54:D54"/>
    <mergeCell ref="A52:D52"/>
    <mergeCell ref="A48:D48"/>
    <mergeCell ref="B33:D33"/>
    <mergeCell ref="B10:D10"/>
    <mergeCell ref="C11:D11"/>
    <mergeCell ref="B12:D12"/>
    <mergeCell ref="C13:D13"/>
    <mergeCell ref="C14:D14"/>
    <mergeCell ref="C15:D15"/>
    <mergeCell ref="C16:D16"/>
    <mergeCell ref="C17:D17"/>
    <mergeCell ref="C28:D28"/>
    <mergeCell ref="C19:D19"/>
    <mergeCell ref="C20:D20"/>
    <mergeCell ref="B29:D29"/>
    <mergeCell ref="H69:J69"/>
    <mergeCell ref="E69:G69"/>
    <mergeCell ref="G49:I49"/>
    <mergeCell ref="B35:D35"/>
    <mergeCell ref="C36:D36"/>
    <mergeCell ref="J49:J50"/>
    <mergeCell ref="E50:E51"/>
    <mergeCell ref="I50:I51"/>
    <mergeCell ref="A51:D51"/>
    <mergeCell ref="B37:D37"/>
    <mergeCell ref="B60:D60"/>
    <mergeCell ref="A62:D62"/>
    <mergeCell ref="C56:D56"/>
    <mergeCell ref="C55:D55"/>
    <mergeCell ref="B42:D42"/>
    <mergeCell ref="A53:D53"/>
  </mergeCells>
  <pageMargins left="1.19" right="0.39370078740157483" top="0.27559055118110237" bottom="0.11811023622047245" header="0" footer="0"/>
  <pageSetup paperSize="1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/>
  <dimension ref="A1:M83"/>
  <sheetViews>
    <sheetView topLeftCell="A43" zoomScale="82" zoomScaleNormal="82" workbookViewId="0">
      <selection activeCell="O62" sqref="O62"/>
    </sheetView>
  </sheetViews>
  <sheetFormatPr defaultColWidth="9.109375" defaultRowHeight="14.1" customHeight="1" x14ac:dyDescent="0.3"/>
  <cols>
    <col min="1" max="1" width="3.44140625" style="39" customWidth="1"/>
    <col min="2" max="2" width="3.109375" style="39" customWidth="1"/>
    <col min="3" max="3" width="3" style="39" customWidth="1"/>
    <col min="4" max="4" width="41.6640625" style="39" customWidth="1"/>
    <col min="5" max="5" width="17.109375" style="39" customWidth="1"/>
    <col min="6" max="6" width="15.44140625" style="39" customWidth="1"/>
    <col min="7" max="7" width="15.5546875" style="39" customWidth="1"/>
    <col min="8" max="8" width="16.109375" style="39" customWidth="1"/>
    <col min="9" max="9" width="15.6640625" style="39" customWidth="1"/>
    <col min="10" max="10" width="15.5546875" style="39" customWidth="1"/>
    <col min="11" max="16384" width="9.109375" style="39"/>
  </cols>
  <sheetData>
    <row r="1" spans="1:10" ht="14.1" customHeight="1" x14ac:dyDescent="0.3">
      <c r="J1" s="202"/>
    </row>
    <row r="2" spans="1:10" ht="14.1" customHeight="1" x14ac:dyDescent="0.3">
      <c r="J2" s="24"/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ht="10.5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18" customHeight="1" thickBot="1" x14ac:dyDescent="0.35">
      <c r="A6" s="680" t="s">
        <v>67</v>
      </c>
      <c r="B6" s="680"/>
      <c r="C6" s="680"/>
      <c r="D6" s="680"/>
      <c r="J6" s="202" t="s">
        <v>224</v>
      </c>
    </row>
    <row r="7" spans="1:10" ht="14.1" customHeight="1" thickBot="1" x14ac:dyDescent="0.35">
      <c r="A7" s="25"/>
      <c r="B7" s="391"/>
      <c r="C7" s="391"/>
      <c r="D7" s="391"/>
      <c r="E7" s="27"/>
      <c r="F7" s="387"/>
      <c r="G7" s="642" t="s">
        <v>20</v>
      </c>
      <c r="H7" s="642"/>
      <c r="I7" s="642"/>
      <c r="J7" s="615" t="s">
        <v>25</v>
      </c>
    </row>
    <row r="8" spans="1:10" ht="14.1" customHeight="1" x14ac:dyDescent="0.3">
      <c r="A8" s="646" t="s">
        <v>1</v>
      </c>
      <c r="B8" s="647"/>
      <c r="C8" s="647"/>
      <c r="D8" s="643"/>
      <c r="E8" s="643" t="s">
        <v>17</v>
      </c>
      <c r="F8" s="388" t="s">
        <v>18</v>
      </c>
      <c r="G8" s="401" t="s">
        <v>393</v>
      </c>
      <c r="H8" s="401" t="s">
        <v>22</v>
      </c>
      <c r="I8" s="644" t="s">
        <v>23</v>
      </c>
      <c r="J8" s="616"/>
    </row>
    <row r="9" spans="1:10" ht="14.1" customHeight="1" x14ac:dyDescent="0.3">
      <c r="A9" s="646"/>
      <c r="B9" s="647"/>
      <c r="C9" s="647"/>
      <c r="D9" s="643"/>
      <c r="E9" s="643"/>
      <c r="F9" s="388" t="s">
        <v>19</v>
      </c>
      <c r="G9" s="402" t="s">
        <v>19</v>
      </c>
      <c r="H9" s="402" t="s">
        <v>24</v>
      </c>
      <c r="I9" s="645"/>
      <c r="J9" s="388" t="s">
        <v>26</v>
      </c>
    </row>
    <row r="10" spans="1:10" ht="14.1" customHeight="1" thickBot="1" x14ac:dyDescent="0.35">
      <c r="A10" s="648" t="s">
        <v>395</v>
      </c>
      <c r="B10" s="649"/>
      <c r="C10" s="649"/>
      <c r="D10" s="650"/>
      <c r="E10" s="403" t="s">
        <v>396</v>
      </c>
      <c r="F10" s="403" t="s">
        <v>397</v>
      </c>
      <c r="G10" s="403" t="s">
        <v>398</v>
      </c>
      <c r="H10" s="403" t="s">
        <v>399</v>
      </c>
      <c r="I10" s="403" t="s">
        <v>400</v>
      </c>
      <c r="J10" s="403" t="s">
        <v>401</v>
      </c>
    </row>
    <row r="11" spans="1:10" ht="14.1" customHeight="1" x14ac:dyDescent="0.3">
      <c r="A11" s="651" t="s">
        <v>62</v>
      </c>
      <c r="B11" s="618"/>
      <c r="C11" s="618"/>
      <c r="D11" s="619"/>
      <c r="E11" s="290"/>
      <c r="F11" s="14"/>
      <c r="G11" s="14"/>
      <c r="H11" s="14"/>
      <c r="I11" s="14"/>
      <c r="J11" s="14"/>
    </row>
    <row r="12" spans="1:10" ht="14.1" customHeight="1" x14ac:dyDescent="0.3">
      <c r="A12" s="32"/>
      <c r="B12" s="621" t="s">
        <v>2</v>
      </c>
      <c r="C12" s="621"/>
      <c r="D12" s="622"/>
      <c r="E12" s="52" t="s">
        <v>158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621" t="s">
        <v>3</v>
      </c>
      <c r="D13" s="622"/>
      <c r="E13" s="110" t="s">
        <v>78</v>
      </c>
      <c r="F13" s="22">
        <v>992928</v>
      </c>
      <c r="G13" s="22">
        <v>508254</v>
      </c>
      <c r="H13" s="22">
        <v>508254</v>
      </c>
      <c r="I13" s="22">
        <f t="shared" ref="I13:I29" si="0">SUM(G13:H13)</f>
        <v>1016508</v>
      </c>
      <c r="J13" s="22">
        <v>1041615</v>
      </c>
    </row>
    <row r="14" spans="1:10" ht="14.1" customHeight="1" x14ac:dyDescent="0.3">
      <c r="A14" s="32"/>
      <c r="B14" s="621" t="s">
        <v>4</v>
      </c>
      <c r="C14" s="621"/>
      <c r="D14" s="622"/>
      <c r="E14" s="52" t="s">
        <v>159</v>
      </c>
      <c r="F14" s="365">
        <f>SUM(F16:F24)</f>
        <v>356780.44</v>
      </c>
      <c r="G14" s="365">
        <f t="shared" ref="G14:H14" si="1">SUM(G16:G24)</f>
        <v>169209</v>
      </c>
      <c r="H14" s="365">
        <f t="shared" si="1"/>
        <v>212209</v>
      </c>
      <c r="I14" s="365">
        <f t="shared" si="0"/>
        <v>381418</v>
      </c>
      <c r="J14" s="365">
        <v>0</v>
      </c>
    </row>
    <row r="15" spans="1:10" ht="14.1" customHeight="1" x14ac:dyDescent="0.3">
      <c r="A15" s="32"/>
      <c r="B15" s="31"/>
      <c r="C15" s="621" t="s">
        <v>5</v>
      </c>
      <c r="D15" s="622"/>
      <c r="E15" s="110" t="s">
        <v>79</v>
      </c>
      <c r="F15" s="22">
        <v>48000</v>
      </c>
      <c r="G15" s="22">
        <v>24000</v>
      </c>
      <c r="H15" s="22">
        <v>24000</v>
      </c>
      <c r="I15" s="22">
        <f t="shared" si="0"/>
        <v>48000</v>
      </c>
      <c r="J15" s="22">
        <f>[2]Sheet1!J10</f>
        <v>48000</v>
      </c>
    </row>
    <row r="16" spans="1:10" ht="14.1" customHeight="1" x14ac:dyDescent="0.3">
      <c r="A16" s="32"/>
      <c r="B16" s="31"/>
      <c r="C16" s="234" t="s">
        <v>128</v>
      </c>
      <c r="D16" s="235"/>
      <c r="E16" s="238" t="s">
        <v>143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f>[2]Sheet1!J11</f>
        <v>67500</v>
      </c>
    </row>
    <row r="17" spans="1:10" ht="14.1" customHeight="1" x14ac:dyDescent="0.3">
      <c r="A17" s="32"/>
      <c r="B17" s="31"/>
      <c r="C17" s="234" t="s">
        <v>129</v>
      </c>
      <c r="D17" s="235"/>
      <c r="E17" s="238" t="s">
        <v>144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f>[2]Sheet1!J12</f>
        <v>67500</v>
      </c>
    </row>
    <row r="18" spans="1:10" ht="14.1" customHeight="1" x14ac:dyDescent="0.3">
      <c r="A18" s="32"/>
      <c r="B18" s="31"/>
      <c r="C18" s="234" t="s">
        <v>130</v>
      </c>
      <c r="D18" s="235"/>
      <c r="E18" s="238" t="s">
        <v>145</v>
      </c>
      <c r="F18" s="22">
        <v>12000</v>
      </c>
      <c r="G18" s="22">
        <v>12000</v>
      </c>
      <c r="H18" s="22">
        <v>0</v>
      </c>
      <c r="I18" s="22">
        <f t="shared" si="0"/>
        <v>12000</v>
      </c>
      <c r="J18" s="22">
        <f>[2]Sheet1!J13</f>
        <v>12000</v>
      </c>
    </row>
    <row r="19" spans="1:10" ht="14.1" customHeight="1" x14ac:dyDescent="0.3">
      <c r="A19" s="32"/>
      <c r="B19" s="31"/>
      <c r="C19" s="234" t="s">
        <v>133</v>
      </c>
      <c r="D19" s="235"/>
      <c r="E19" s="238" t="s">
        <v>148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4" t="s">
        <v>137</v>
      </c>
      <c r="D20" s="235"/>
      <c r="E20" s="238" t="s">
        <v>150</v>
      </c>
      <c r="F20" s="22">
        <v>0</v>
      </c>
      <c r="G20" s="22">
        <v>5000</v>
      </c>
      <c r="H20" s="22">
        <v>0</v>
      </c>
      <c r="I20" s="22">
        <f t="shared" si="0"/>
        <v>5000</v>
      </c>
      <c r="J20" s="22">
        <f>[2]Sheet1!$J$18</f>
        <v>5000</v>
      </c>
    </row>
    <row r="21" spans="1:10" ht="14.1" customHeight="1" x14ac:dyDescent="0.3">
      <c r="A21" s="32"/>
      <c r="B21" s="31"/>
      <c r="C21" s="234" t="s">
        <v>135</v>
      </c>
      <c r="D21" s="235"/>
      <c r="E21" s="238" t="s">
        <v>151</v>
      </c>
      <c r="F21" s="22">
        <v>34292.44</v>
      </c>
      <c r="G21" s="22">
        <v>0</v>
      </c>
      <c r="H21" s="22">
        <v>50000</v>
      </c>
      <c r="I21" s="22">
        <f t="shared" si="0"/>
        <v>50000</v>
      </c>
      <c r="J21" s="22">
        <f>[2]Sheet1!$J$17</f>
        <v>50000</v>
      </c>
    </row>
    <row r="22" spans="1:10" ht="14.1" customHeight="1" x14ac:dyDescent="0.3">
      <c r="A22" s="32"/>
      <c r="B22" s="31"/>
      <c r="C22" s="234" t="s">
        <v>136</v>
      </c>
      <c r="D22" s="235"/>
      <c r="E22" s="238" t="s">
        <v>152</v>
      </c>
      <c r="F22" s="22">
        <v>82744</v>
      </c>
      <c r="G22" s="22">
        <v>0</v>
      </c>
      <c r="H22" s="22">
        <v>84709</v>
      </c>
      <c r="I22" s="22">
        <f t="shared" si="0"/>
        <v>84709</v>
      </c>
      <c r="J22" s="22">
        <v>86802</v>
      </c>
    </row>
    <row r="23" spans="1:10" ht="14.1" customHeight="1" x14ac:dyDescent="0.3">
      <c r="A23" s="32"/>
      <c r="B23" s="31"/>
      <c r="C23" s="621" t="s">
        <v>233</v>
      </c>
      <c r="D23" s="622"/>
      <c r="E23" s="238" t="s">
        <v>152</v>
      </c>
      <c r="F23" s="22">
        <v>82744</v>
      </c>
      <c r="G23" s="22">
        <v>84709</v>
      </c>
      <c r="H23" s="22">
        <v>0</v>
      </c>
      <c r="I23" s="22">
        <f t="shared" si="0"/>
        <v>84709</v>
      </c>
      <c r="J23" s="22">
        <v>86802</v>
      </c>
    </row>
    <row r="24" spans="1:10" ht="14.1" customHeight="1" x14ac:dyDescent="0.3">
      <c r="A24" s="32"/>
      <c r="B24" s="31"/>
      <c r="C24" s="234" t="s">
        <v>138</v>
      </c>
      <c r="D24" s="235"/>
      <c r="E24" s="238" t="s">
        <v>153</v>
      </c>
      <c r="F24" s="22">
        <v>10000</v>
      </c>
      <c r="G24" s="22">
        <v>0</v>
      </c>
      <c r="H24" s="22">
        <v>10000</v>
      </c>
      <c r="I24" s="22">
        <f t="shared" si="0"/>
        <v>10000</v>
      </c>
      <c r="J24" s="22">
        <f>[2]Sheet1!J23</f>
        <v>10000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154</v>
      </c>
      <c r="F25" s="366">
        <f>SUM(F26:F29)</f>
        <v>132634.84</v>
      </c>
      <c r="G25" s="366">
        <f t="shared" ref="G25:H25" si="2">SUM(G26:G29)</f>
        <v>70057.490000000005</v>
      </c>
      <c r="H25" s="366">
        <f t="shared" si="2"/>
        <v>71028.509999999995</v>
      </c>
      <c r="I25" s="366">
        <f t="shared" si="0"/>
        <v>141086</v>
      </c>
      <c r="J25" s="366">
        <v>0</v>
      </c>
    </row>
    <row r="26" spans="1:10" ht="14.1" customHeight="1" x14ac:dyDescent="0.3">
      <c r="A26" s="32"/>
      <c r="B26" s="31"/>
      <c r="C26" s="81" t="s">
        <v>139</v>
      </c>
      <c r="D26" s="79"/>
      <c r="E26" s="52" t="s">
        <v>155</v>
      </c>
      <c r="F26" s="22">
        <v>119152</v>
      </c>
      <c r="G26" s="22">
        <v>60754.68</v>
      </c>
      <c r="H26" s="22">
        <v>61228.32</v>
      </c>
      <c r="I26" s="14">
        <f t="shared" si="0"/>
        <v>121983</v>
      </c>
      <c r="J26" s="14">
        <v>124995</v>
      </c>
    </row>
    <row r="27" spans="1:10" ht="14.1" customHeight="1" x14ac:dyDescent="0.3">
      <c r="A27" s="32"/>
      <c r="B27" s="31"/>
      <c r="C27" s="81" t="s">
        <v>140</v>
      </c>
      <c r="D27" s="79"/>
      <c r="E27" s="52" t="s">
        <v>156</v>
      </c>
      <c r="F27" s="22">
        <v>2400</v>
      </c>
      <c r="G27" s="22">
        <v>1500</v>
      </c>
      <c r="H27" s="22">
        <v>2100</v>
      </c>
      <c r="I27" s="14">
        <f t="shared" si="0"/>
        <v>3600</v>
      </c>
      <c r="J27" s="14">
        <f>[2]Sheet1!J26</f>
        <v>3600</v>
      </c>
    </row>
    <row r="28" spans="1:10" ht="14.1" customHeight="1" x14ac:dyDescent="0.3">
      <c r="A28" s="32"/>
      <c r="B28" s="31"/>
      <c r="C28" s="81" t="s">
        <v>141</v>
      </c>
      <c r="D28" s="79"/>
      <c r="E28" s="52" t="s">
        <v>160</v>
      </c>
      <c r="F28" s="22">
        <v>8682.84</v>
      </c>
      <c r="G28" s="22">
        <v>6602.81</v>
      </c>
      <c r="H28" s="22">
        <v>6500.19</v>
      </c>
      <c r="I28" s="14">
        <f t="shared" si="0"/>
        <v>13103</v>
      </c>
      <c r="J28" s="14">
        <v>26618</v>
      </c>
    </row>
    <row r="29" spans="1:10" ht="14.1" customHeight="1" x14ac:dyDescent="0.3">
      <c r="A29" s="32"/>
      <c r="B29" s="31"/>
      <c r="C29" s="81" t="s">
        <v>142</v>
      </c>
      <c r="D29" s="79"/>
      <c r="E29" s="52" t="s">
        <v>157</v>
      </c>
      <c r="F29" s="22">
        <v>2400</v>
      </c>
      <c r="G29" s="22">
        <v>1200</v>
      </c>
      <c r="H29" s="22">
        <v>1200</v>
      </c>
      <c r="I29" s="14">
        <f t="shared" si="0"/>
        <v>2400</v>
      </c>
      <c r="J29" s="14">
        <f>[2]Sheet1!J28</f>
        <v>2400</v>
      </c>
    </row>
    <row r="30" spans="1:10" ht="14.1" customHeight="1" x14ac:dyDescent="0.3">
      <c r="A30" s="32"/>
      <c r="B30" s="108" t="s">
        <v>6</v>
      </c>
      <c r="C30" s="109"/>
      <c r="E30" s="52" t="s">
        <v>161</v>
      </c>
      <c r="F30" s="14"/>
      <c r="G30" s="14"/>
      <c r="H30" s="14"/>
      <c r="I30" s="14"/>
      <c r="J30" s="14"/>
    </row>
    <row r="31" spans="1:10" ht="14.1" customHeight="1" x14ac:dyDescent="0.3">
      <c r="A31" s="32"/>
      <c r="B31" s="33"/>
      <c r="C31" s="107" t="s">
        <v>6</v>
      </c>
      <c r="D31" s="109"/>
      <c r="E31" s="52" t="s">
        <v>157</v>
      </c>
      <c r="F31" s="161">
        <v>0</v>
      </c>
      <c r="G31" s="365">
        <v>0</v>
      </c>
      <c r="H31" s="365">
        <v>0</v>
      </c>
      <c r="I31" s="365">
        <v>0</v>
      </c>
      <c r="J31" s="365">
        <v>0</v>
      </c>
    </row>
    <row r="32" spans="1:10" ht="14.1" customHeight="1" x14ac:dyDescent="0.3">
      <c r="A32" s="32"/>
      <c r="B32" s="33"/>
      <c r="C32" s="635" t="s">
        <v>241</v>
      </c>
      <c r="D32" s="636"/>
      <c r="E32" s="52"/>
      <c r="F32" s="22">
        <v>10000</v>
      </c>
      <c r="G32" s="22">
        <v>0</v>
      </c>
      <c r="H32" s="22">
        <v>10000</v>
      </c>
      <c r="I32" s="22">
        <f>SUM(G32:H32)</f>
        <v>10000</v>
      </c>
      <c r="J32" s="22">
        <f>[2]Sheet1!$J$31</f>
        <v>10000</v>
      </c>
    </row>
    <row r="33" spans="1:10" ht="14.1" customHeight="1" x14ac:dyDescent="0.3">
      <c r="A33" s="32"/>
      <c r="B33" s="33"/>
      <c r="C33" s="255" t="s">
        <v>305</v>
      </c>
      <c r="D33" s="253"/>
      <c r="E33" s="52"/>
      <c r="F33" s="22">
        <v>0</v>
      </c>
      <c r="G33" s="22">
        <v>0</v>
      </c>
      <c r="H33" s="22">
        <v>0</v>
      </c>
      <c r="I33" s="22">
        <f>SUM(G33:H33)</f>
        <v>0</v>
      </c>
      <c r="J33" s="22">
        <v>0</v>
      </c>
    </row>
    <row r="34" spans="1:10" ht="14.1" customHeight="1" x14ac:dyDescent="0.3">
      <c r="A34" s="189"/>
      <c r="B34" s="631" t="s">
        <v>87</v>
      </c>
      <c r="C34" s="631"/>
      <c r="D34" s="631"/>
      <c r="E34" s="30"/>
      <c r="F34" s="190">
        <f>SUM(F13,F14,F15,F25,F31,F32)</f>
        <v>1540343.28</v>
      </c>
      <c r="G34" s="190">
        <f t="shared" ref="G34:I34" si="3">SUM(G13,G14,G15,G25,G32)</f>
        <v>771520.49</v>
      </c>
      <c r="H34" s="190">
        <f>SUM(H13,H14,H15,H25,H32)</f>
        <v>825491.51</v>
      </c>
      <c r="I34" s="190">
        <f t="shared" si="3"/>
        <v>1597012</v>
      </c>
      <c r="J34" s="190">
        <f>SUM(J32,J29,J28,J27,J26,J24,J23,J22,J21,J18,J17,J16,J15,J13,J20)</f>
        <v>1642832</v>
      </c>
    </row>
    <row r="35" spans="1:10" ht="14.1" customHeight="1" x14ac:dyDescent="0.3">
      <c r="A35" s="33"/>
      <c r="B35" s="172"/>
      <c r="C35" s="172"/>
      <c r="D35" s="172"/>
      <c r="E35" s="174"/>
      <c r="F35" s="58"/>
      <c r="G35" s="58"/>
      <c r="H35" s="58"/>
      <c r="I35" s="58"/>
      <c r="J35" s="58"/>
    </row>
    <row r="36" spans="1:10" ht="14.1" customHeight="1" x14ac:dyDescent="0.3">
      <c r="A36" s="33"/>
      <c r="B36" s="264"/>
      <c r="C36" s="264"/>
      <c r="D36" s="264"/>
      <c r="E36" s="271"/>
      <c r="F36" s="58"/>
      <c r="G36" s="58"/>
      <c r="H36" s="58"/>
      <c r="I36" s="58"/>
      <c r="J36" s="58"/>
    </row>
    <row r="37" spans="1:10" ht="14.1" customHeight="1" x14ac:dyDescent="0.3">
      <c r="A37" s="33"/>
      <c r="B37" s="381"/>
      <c r="C37" s="381"/>
      <c r="D37" s="381"/>
      <c r="E37" s="382"/>
      <c r="F37" s="58"/>
      <c r="G37" s="58"/>
      <c r="H37" s="58"/>
      <c r="I37" s="58"/>
      <c r="J37" s="58"/>
    </row>
    <row r="38" spans="1:10" ht="14.1" customHeight="1" x14ac:dyDescent="0.3">
      <c r="A38" s="33"/>
      <c r="B38" s="381"/>
      <c r="C38" s="381"/>
      <c r="D38" s="381"/>
      <c r="E38" s="382"/>
      <c r="F38" s="58"/>
      <c r="G38" s="58"/>
      <c r="H38" s="58"/>
      <c r="I38" s="58"/>
      <c r="J38" s="58"/>
    </row>
    <row r="39" spans="1:10" ht="14.1" customHeight="1" x14ac:dyDescent="0.3">
      <c r="A39" s="33"/>
      <c r="B39" s="264"/>
      <c r="C39" s="264"/>
      <c r="D39" s="264"/>
      <c r="E39" s="271"/>
      <c r="F39" s="58"/>
      <c r="G39" s="58"/>
      <c r="H39" s="58"/>
      <c r="I39" s="58"/>
    </row>
    <row r="40" spans="1:10" s="421" customFormat="1" ht="14.1" customHeight="1" x14ac:dyDescent="0.3">
      <c r="A40" s="33"/>
      <c r="B40" s="604"/>
      <c r="C40" s="604"/>
      <c r="D40" s="604"/>
      <c r="E40" s="607"/>
      <c r="F40" s="58"/>
      <c r="G40" s="58"/>
      <c r="H40" s="58"/>
      <c r="I40" s="58"/>
    </row>
    <row r="41" spans="1:10" ht="14.1" customHeight="1" x14ac:dyDescent="0.3">
      <c r="A41" s="33"/>
      <c r="B41" s="264"/>
      <c r="C41" s="264"/>
      <c r="D41" s="264"/>
      <c r="E41" s="271"/>
      <c r="F41" s="58"/>
      <c r="G41" s="58"/>
      <c r="H41" s="58"/>
      <c r="I41" s="58"/>
      <c r="J41" s="58"/>
    </row>
    <row r="42" spans="1:10" ht="16.5" customHeight="1" x14ac:dyDescent="0.3">
      <c r="A42" s="679" t="s">
        <v>67</v>
      </c>
      <c r="B42" s="679"/>
      <c r="C42" s="679"/>
      <c r="D42" s="679"/>
      <c r="E42" s="174"/>
      <c r="F42" s="58"/>
      <c r="G42" s="58"/>
      <c r="H42" s="58"/>
      <c r="I42" s="58"/>
      <c r="J42" s="202" t="s">
        <v>223</v>
      </c>
    </row>
    <row r="43" spans="1:10" ht="12" customHeight="1" x14ac:dyDescent="0.3">
      <c r="A43" s="41"/>
      <c r="B43" s="29"/>
      <c r="C43" s="29"/>
      <c r="D43" s="42"/>
      <c r="E43" s="276"/>
      <c r="F43" s="276"/>
      <c r="G43" s="681" t="s">
        <v>20</v>
      </c>
      <c r="H43" s="681"/>
      <c r="I43" s="681"/>
      <c r="J43" s="682" t="s">
        <v>25</v>
      </c>
    </row>
    <row r="44" spans="1:10" ht="12" customHeight="1" x14ac:dyDescent="0.3">
      <c r="A44" s="274"/>
      <c r="B44" s="271"/>
      <c r="C44" s="271"/>
      <c r="D44" s="275"/>
      <c r="E44" s="666" t="s">
        <v>17</v>
      </c>
      <c r="F44" s="277" t="s">
        <v>18</v>
      </c>
      <c r="G44" s="277" t="s">
        <v>21</v>
      </c>
      <c r="H44" s="277" t="s">
        <v>22</v>
      </c>
      <c r="I44" s="684" t="s">
        <v>23</v>
      </c>
      <c r="J44" s="683"/>
    </row>
    <row r="45" spans="1:10" ht="12" customHeight="1" x14ac:dyDescent="0.3">
      <c r="A45" s="669" t="s">
        <v>1</v>
      </c>
      <c r="B45" s="627"/>
      <c r="C45" s="627"/>
      <c r="D45" s="670"/>
      <c r="E45" s="666"/>
      <c r="F45" s="277" t="s">
        <v>19</v>
      </c>
      <c r="G45" s="277" t="s">
        <v>19</v>
      </c>
      <c r="H45" s="277" t="s">
        <v>24</v>
      </c>
      <c r="I45" s="666"/>
      <c r="J45" s="277" t="s">
        <v>26</v>
      </c>
    </row>
    <row r="46" spans="1:10" ht="12" customHeight="1" x14ac:dyDescent="0.3">
      <c r="A46" s="660">
        <v>1</v>
      </c>
      <c r="B46" s="661"/>
      <c r="C46" s="661"/>
      <c r="D46" s="662"/>
      <c r="E46" s="30">
        <v>2</v>
      </c>
      <c r="F46" s="30">
        <v>3</v>
      </c>
      <c r="G46" s="30">
        <v>4</v>
      </c>
      <c r="H46" s="30">
        <v>5</v>
      </c>
      <c r="I46" s="30">
        <v>6</v>
      </c>
      <c r="J46" s="30">
        <v>7</v>
      </c>
    </row>
    <row r="47" spans="1:10" ht="12.9" customHeight="1" x14ac:dyDescent="0.3">
      <c r="A47" s="191" t="s">
        <v>7</v>
      </c>
      <c r="B47" s="59"/>
      <c r="C47" s="46"/>
      <c r="D47" s="198"/>
      <c r="E47" s="176"/>
      <c r="F47" s="16"/>
      <c r="G47" s="16"/>
      <c r="H47" s="16"/>
      <c r="I47" s="16"/>
      <c r="J47" s="16"/>
    </row>
    <row r="48" spans="1:10" ht="12.9" customHeight="1" x14ac:dyDescent="0.3">
      <c r="A48" s="11"/>
      <c r="B48" s="620" t="s">
        <v>8</v>
      </c>
      <c r="C48" s="621"/>
      <c r="D48" s="622"/>
      <c r="E48" s="52" t="s">
        <v>121</v>
      </c>
      <c r="F48" s="14"/>
      <c r="G48" s="14"/>
      <c r="H48" s="14"/>
      <c r="I48" s="14"/>
      <c r="J48" s="14"/>
    </row>
    <row r="49" spans="1:10" ht="12.9" customHeight="1" x14ac:dyDescent="0.3">
      <c r="A49" s="11"/>
      <c r="B49" s="106"/>
      <c r="C49" s="635" t="s">
        <v>8</v>
      </c>
      <c r="D49" s="622"/>
      <c r="E49" s="52" t="s">
        <v>114</v>
      </c>
      <c r="F49" s="14">
        <v>20929</v>
      </c>
      <c r="G49" s="14">
        <v>12289</v>
      </c>
      <c r="H49" s="14">
        <v>137711</v>
      </c>
      <c r="I49" s="14">
        <f>SUM(G49:H49)</f>
        <v>150000</v>
      </c>
      <c r="J49" s="14">
        <v>150000</v>
      </c>
    </row>
    <row r="50" spans="1:10" ht="12.9" customHeight="1" x14ac:dyDescent="0.3">
      <c r="A50" s="11"/>
      <c r="B50" s="620" t="s">
        <v>9</v>
      </c>
      <c r="C50" s="621"/>
      <c r="D50" s="622"/>
      <c r="E50" s="52" t="s">
        <v>122</v>
      </c>
      <c r="F50" s="14"/>
      <c r="G50" s="14"/>
      <c r="H50" s="14"/>
      <c r="I50" s="14"/>
      <c r="J50" s="14"/>
    </row>
    <row r="51" spans="1:10" ht="12.9" customHeight="1" x14ac:dyDescent="0.3">
      <c r="A51" s="11"/>
      <c r="B51" s="106"/>
      <c r="C51" s="620" t="s">
        <v>50</v>
      </c>
      <c r="D51" s="622"/>
      <c r="E51" s="52" t="s">
        <v>115</v>
      </c>
      <c r="F51" s="14">
        <v>92406</v>
      </c>
      <c r="G51" s="14">
        <v>13752</v>
      </c>
      <c r="H51" s="14">
        <v>156248</v>
      </c>
      <c r="I51" s="14">
        <f>SUM(G51:H51)</f>
        <v>170000</v>
      </c>
      <c r="J51" s="14">
        <v>170000</v>
      </c>
    </row>
    <row r="52" spans="1:10" ht="12.9" customHeight="1" x14ac:dyDescent="0.3">
      <c r="A52" s="11"/>
      <c r="B52" s="620" t="s">
        <v>10</v>
      </c>
      <c r="C52" s="621"/>
      <c r="D52" s="622"/>
      <c r="E52" s="52" t="s">
        <v>123</v>
      </c>
      <c r="F52" s="14"/>
      <c r="G52" s="14"/>
      <c r="H52" s="14"/>
      <c r="I52" s="14"/>
      <c r="J52" s="14"/>
    </row>
    <row r="53" spans="1:10" ht="12.9" customHeight="1" x14ac:dyDescent="0.3">
      <c r="A53" s="11"/>
      <c r="B53" s="106"/>
      <c r="C53" s="620" t="s">
        <v>35</v>
      </c>
      <c r="D53" s="622"/>
      <c r="E53" s="52" t="s">
        <v>116</v>
      </c>
      <c r="F53" s="14">
        <v>13831.81</v>
      </c>
      <c r="G53" s="14">
        <v>9310</v>
      </c>
      <c r="H53" s="14">
        <v>55690</v>
      </c>
      <c r="I53" s="14">
        <f>SUM(G53:H53)</f>
        <v>65000</v>
      </c>
      <c r="J53" s="14">
        <v>65000</v>
      </c>
    </row>
    <row r="54" spans="1:10" ht="12.9" customHeight="1" x14ac:dyDescent="0.3">
      <c r="A54" s="11"/>
      <c r="B54" s="620" t="s">
        <v>73</v>
      </c>
      <c r="C54" s="621"/>
      <c r="D54" s="622"/>
      <c r="E54" s="52" t="s">
        <v>125</v>
      </c>
      <c r="F54" s="365">
        <f>SUM(F55:F56)</f>
        <v>29310.74</v>
      </c>
      <c r="G54" s="365">
        <f t="shared" ref="G54:H54" si="4">SUM(G55:G56)</f>
        <v>19647.14</v>
      </c>
      <c r="H54" s="365">
        <f t="shared" si="4"/>
        <v>35352.86</v>
      </c>
      <c r="I54" s="365">
        <f>SUM(G54:H54)</f>
        <v>55000</v>
      </c>
      <c r="J54" s="365">
        <f>SUM(J55:J56)</f>
        <v>55000</v>
      </c>
    </row>
    <row r="55" spans="1:10" ht="12.9" customHeight="1" x14ac:dyDescent="0.3">
      <c r="A55" s="11"/>
      <c r="B55" s="106"/>
      <c r="C55" s="620" t="s">
        <v>99</v>
      </c>
      <c r="D55" s="622"/>
      <c r="E55" s="52" t="s">
        <v>119</v>
      </c>
      <c r="F55" s="22">
        <v>22710.74</v>
      </c>
      <c r="G55" s="22">
        <v>13347.14</v>
      </c>
      <c r="H55" s="22">
        <v>16652.86</v>
      </c>
      <c r="I55" s="22">
        <f>SUM(G55:H55)</f>
        <v>30000</v>
      </c>
      <c r="J55" s="22">
        <v>30000</v>
      </c>
    </row>
    <row r="56" spans="1:10" ht="12.9" customHeight="1" x14ac:dyDescent="0.3">
      <c r="A56" s="11"/>
      <c r="B56" s="106"/>
      <c r="C56" s="620" t="s">
        <v>112</v>
      </c>
      <c r="D56" s="622"/>
      <c r="E56" s="52" t="s">
        <v>120</v>
      </c>
      <c r="F56" s="22">
        <v>6600</v>
      </c>
      <c r="G56" s="22">
        <v>6300</v>
      </c>
      <c r="H56" s="22">
        <v>18700</v>
      </c>
      <c r="I56" s="22">
        <f>SUM(G56:H56)</f>
        <v>25000</v>
      </c>
      <c r="J56" s="22">
        <v>25000</v>
      </c>
    </row>
    <row r="57" spans="1:10" ht="12.9" customHeight="1" x14ac:dyDescent="0.3">
      <c r="A57" s="11"/>
      <c r="B57" s="620" t="s">
        <v>13</v>
      </c>
      <c r="C57" s="620"/>
      <c r="D57" s="636"/>
      <c r="E57" s="52" t="s">
        <v>166</v>
      </c>
      <c r="F57" s="14"/>
      <c r="G57" s="14"/>
      <c r="H57" s="14"/>
      <c r="I57" s="14"/>
      <c r="J57" s="43"/>
    </row>
    <row r="58" spans="1:10" ht="12.9" customHeight="1" x14ac:dyDescent="0.3">
      <c r="A58" s="11"/>
      <c r="B58" s="106"/>
      <c r="C58" s="652" t="s">
        <v>102</v>
      </c>
      <c r="D58" s="634"/>
      <c r="E58" s="52" t="s">
        <v>167</v>
      </c>
      <c r="F58" s="14">
        <v>0</v>
      </c>
      <c r="G58" s="14">
        <v>1500</v>
      </c>
      <c r="H58" s="14">
        <v>36000</v>
      </c>
      <c r="I58" s="14">
        <f>SUM(G58:H58)</f>
        <v>37500</v>
      </c>
      <c r="J58" s="14">
        <v>37500</v>
      </c>
    </row>
    <row r="59" spans="1:10" ht="12.9" customHeight="1" x14ac:dyDescent="0.3">
      <c r="A59" s="11"/>
      <c r="B59" s="635" t="s">
        <v>58</v>
      </c>
      <c r="C59" s="637"/>
      <c r="D59" s="622"/>
      <c r="E59" s="52"/>
      <c r="F59" s="14"/>
      <c r="G59" s="14"/>
      <c r="H59" s="14"/>
      <c r="I59" s="14"/>
      <c r="J59" s="14"/>
    </row>
    <row r="60" spans="1:10" ht="12.9" customHeight="1" x14ac:dyDescent="0.3">
      <c r="A60" s="11"/>
      <c r="B60" s="300"/>
      <c r="C60" s="222" t="s">
        <v>101</v>
      </c>
      <c r="D60" s="303"/>
      <c r="E60" s="52"/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 ht="12.9" customHeight="1" x14ac:dyDescent="0.3">
      <c r="A61" s="11"/>
      <c r="B61" s="620" t="s">
        <v>75</v>
      </c>
      <c r="C61" s="620"/>
      <c r="D61" s="636"/>
      <c r="E61" s="52" t="s">
        <v>172</v>
      </c>
      <c r="F61" s="14"/>
      <c r="G61" s="14"/>
      <c r="H61" s="14"/>
      <c r="I61" s="14"/>
      <c r="J61" s="14"/>
    </row>
    <row r="62" spans="1:10" ht="12.9" customHeight="1" x14ac:dyDescent="0.3">
      <c r="A62" s="11"/>
      <c r="B62" s="106"/>
      <c r="C62" s="620" t="s">
        <v>75</v>
      </c>
      <c r="D62" s="622"/>
      <c r="E62" s="52" t="s">
        <v>179</v>
      </c>
      <c r="F62" s="14">
        <v>207744</v>
      </c>
      <c r="G62" s="14">
        <v>0</v>
      </c>
      <c r="H62" s="14">
        <v>28681</v>
      </c>
      <c r="I62" s="14">
        <f>SUM(G62:H62)</f>
        <v>28681</v>
      </c>
      <c r="J62" s="14">
        <v>39161.050000000003</v>
      </c>
    </row>
    <row r="63" spans="1:10" ht="12.9" customHeight="1" x14ac:dyDescent="0.3">
      <c r="A63" s="38"/>
      <c r="B63" s="618" t="s">
        <v>88</v>
      </c>
      <c r="C63" s="618"/>
      <c r="D63" s="619"/>
      <c r="E63" s="84"/>
      <c r="F63" s="17">
        <f>SUM(F49,F51,F53,F54,F62,F58)</f>
        <v>364221.55</v>
      </c>
      <c r="G63" s="17">
        <f>SUM(G49,G51,G53,G54,G58,G62)</f>
        <v>56498.14</v>
      </c>
      <c r="H63" s="17">
        <f>SUM(H49,H51,H53,H54,H58,H62)</f>
        <v>449682.86</v>
      </c>
      <c r="I63" s="17">
        <f>SUM(I49,I51,I53,I54,I58,I62)</f>
        <v>506181</v>
      </c>
      <c r="J63" s="17">
        <f>SUM(J49,J51,J53,J54,J58,J62,J60)</f>
        <v>516661.05</v>
      </c>
    </row>
    <row r="64" spans="1:10" ht="12.9" customHeight="1" x14ac:dyDescent="0.3">
      <c r="A64" s="38"/>
      <c r="B64" s="76"/>
      <c r="C64" s="76"/>
      <c r="D64" s="77"/>
      <c r="E64" s="84"/>
      <c r="F64" s="17"/>
      <c r="G64" s="17"/>
      <c r="H64" s="17"/>
      <c r="I64" s="17"/>
      <c r="J64" s="17"/>
    </row>
    <row r="65" spans="1:13" ht="12.9" customHeight="1" x14ac:dyDescent="0.3">
      <c r="A65" s="651" t="s">
        <v>15</v>
      </c>
      <c r="B65" s="618"/>
      <c r="C65" s="618"/>
      <c r="D65" s="619"/>
      <c r="E65" s="84" t="s">
        <v>54</v>
      </c>
      <c r="F65" s="17"/>
      <c r="G65" s="17"/>
      <c r="H65" s="17"/>
      <c r="I65" s="17"/>
      <c r="J65" s="17"/>
    </row>
    <row r="66" spans="1:13" ht="12.9" customHeight="1" x14ac:dyDescent="0.3">
      <c r="A66" s="38"/>
      <c r="B66" s="621" t="s">
        <v>86</v>
      </c>
      <c r="C66" s="621"/>
      <c r="D66" s="622"/>
      <c r="E66" s="52" t="s">
        <v>180</v>
      </c>
      <c r="F66" s="53"/>
      <c r="G66" s="53"/>
      <c r="H66" s="53"/>
      <c r="I66" s="53"/>
      <c r="J66" s="53"/>
    </row>
    <row r="67" spans="1:13" ht="12.9" customHeight="1" x14ac:dyDescent="0.3">
      <c r="A67" s="38"/>
      <c r="B67" s="111"/>
      <c r="C67" s="653" t="s">
        <v>110</v>
      </c>
      <c r="D67" s="654"/>
      <c r="E67" s="52" t="s">
        <v>181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</row>
    <row r="68" spans="1:13" ht="12.9" customHeight="1" x14ac:dyDescent="0.3">
      <c r="A68" s="38"/>
      <c r="B68" s="111"/>
      <c r="C68" s="114"/>
      <c r="D68" s="74" t="s">
        <v>290</v>
      </c>
      <c r="E68" s="52" t="s">
        <v>287</v>
      </c>
      <c r="F68" s="53">
        <v>0</v>
      </c>
      <c r="G68" s="53">
        <v>0</v>
      </c>
      <c r="H68" s="53">
        <v>50000</v>
      </c>
      <c r="I68" s="53">
        <f>SUM(G68:H68)</f>
        <v>50000</v>
      </c>
      <c r="J68" s="53">
        <v>60000</v>
      </c>
      <c r="M68" s="39" t="s">
        <v>54</v>
      </c>
    </row>
    <row r="69" spans="1:13" s="421" customFormat="1" ht="12.9" customHeight="1" x14ac:dyDescent="0.3">
      <c r="A69" s="38"/>
      <c r="B69" s="592"/>
      <c r="C69" s="591" t="s">
        <v>222</v>
      </c>
      <c r="D69" s="74"/>
      <c r="E69" s="422" t="s">
        <v>188</v>
      </c>
      <c r="F69" s="319"/>
      <c r="G69" s="53"/>
      <c r="H69" s="53"/>
      <c r="I69" s="53"/>
      <c r="J69" s="53"/>
    </row>
    <row r="70" spans="1:13" s="421" customFormat="1" ht="12.9" customHeight="1" x14ac:dyDescent="0.3">
      <c r="A70" s="38"/>
      <c r="B70" s="562"/>
      <c r="C70" s="561"/>
      <c r="D70" s="74" t="s">
        <v>560</v>
      </c>
      <c r="E70" s="422" t="s">
        <v>265</v>
      </c>
      <c r="F70" s="319">
        <v>0</v>
      </c>
      <c r="G70" s="53">
        <v>0</v>
      </c>
      <c r="H70" s="53">
        <v>0</v>
      </c>
      <c r="I70" s="53">
        <v>0</v>
      </c>
      <c r="J70" s="53">
        <v>45792</v>
      </c>
    </row>
    <row r="71" spans="1:13" ht="12.9" customHeight="1" x14ac:dyDescent="0.3">
      <c r="A71" s="38"/>
      <c r="B71" s="162"/>
      <c r="C71" s="620" t="s">
        <v>515</v>
      </c>
      <c r="D71" s="622"/>
      <c r="E71" s="52" t="s">
        <v>219</v>
      </c>
      <c r="F71" s="249">
        <v>0</v>
      </c>
      <c r="G71" s="53">
        <v>0</v>
      </c>
      <c r="H71" s="53">
        <v>0</v>
      </c>
      <c r="I71" s="53">
        <v>0</v>
      </c>
      <c r="J71" s="53">
        <v>0</v>
      </c>
    </row>
    <row r="72" spans="1:13" ht="12.9" customHeight="1" x14ac:dyDescent="0.3">
      <c r="A72" s="38"/>
      <c r="B72" s="162"/>
      <c r="C72" s="164"/>
      <c r="D72" s="470" t="s">
        <v>473</v>
      </c>
      <c r="E72" s="52" t="s">
        <v>513</v>
      </c>
      <c r="F72" s="53">
        <v>0</v>
      </c>
      <c r="G72" s="53">
        <v>0</v>
      </c>
      <c r="H72" s="53">
        <v>7500</v>
      </c>
      <c r="I72" s="53">
        <f>SUM(G72:H72)</f>
        <v>7500</v>
      </c>
      <c r="J72" s="53">
        <v>10000</v>
      </c>
    </row>
    <row r="73" spans="1:13" s="421" customFormat="1" ht="12.9" customHeight="1" x14ac:dyDescent="0.3">
      <c r="A73" s="38"/>
      <c r="B73" s="426"/>
      <c r="C73" s="425"/>
      <c r="D73" s="428" t="s">
        <v>221</v>
      </c>
      <c r="E73" s="422" t="s">
        <v>268</v>
      </c>
      <c r="F73" s="53">
        <v>10499.4</v>
      </c>
      <c r="G73" s="53">
        <v>0</v>
      </c>
      <c r="H73" s="53">
        <v>0</v>
      </c>
      <c r="I73" s="53"/>
      <c r="J73" s="53">
        <v>0</v>
      </c>
    </row>
    <row r="74" spans="1:13" s="421" customFormat="1" ht="12.9" customHeight="1" x14ac:dyDescent="0.3">
      <c r="A74" s="38"/>
      <c r="B74" s="466"/>
      <c r="C74" s="465"/>
      <c r="D74" s="470" t="s">
        <v>474</v>
      </c>
      <c r="E74" s="422" t="s">
        <v>514</v>
      </c>
      <c r="F74" s="53"/>
      <c r="G74" s="53">
        <v>0</v>
      </c>
      <c r="H74" s="53">
        <v>7500</v>
      </c>
      <c r="I74" s="53">
        <f>SUM(G74:H74)</f>
        <v>7500</v>
      </c>
      <c r="J74" s="53">
        <v>10000</v>
      </c>
    </row>
    <row r="75" spans="1:13" ht="12.9" customHeight="1" x14ac:dyDescent="0.3">
      <c r="A75" s="38"/>
      <c r="B75" s="618" t="s">
        <v>89</v>
      </c>
      <c r="C75" s="618"/>
      <c r="D75" s="619"/>
      <c r="E75" s="84"/>
      <c r="F75" s="37">
        <f>SUM(F67:F73)</f>
        <v>10499.4</v>
      </c>
      <c r="G75" s="37">
        <f>SUM(G67)</f>
        <v>0</v>
      </c>
      <c r="H75" s="37">
        <f>SUM(H67:H74)</f>
        <v>65000</v>
      </c>
      <c r="I75" s="37">
        <f>SUM(I67:I73)</f>
        <v>57500</v>
      </c>
      <c r="J75" s="37">
        <f>SUM(J68:J74)</f>
        <v>125792</v>
      </c>
    </row>
    <row r="76" spans="1:13" ht="12.9" customHeight="1" x14ac:dyDescent="0.3">
      <c r="A76" s="38"/>
      <c r="B76" s="76"/>
      <c r="C76" s="76"/>
      <c r="D76" s="77"/>
      <c r="E76" s="84"/>
      <c r="F76" s="37"/>
      <c r="G76" s="37"/>
      <c r="H76" s="37"/>
      <c r="I76" s="37"/>
      <c r="J76" s="212"/>
    </row>
    <row r="77" spans="1:13" ht="12.9" customHeight="1" thickBot="1" x14ac:dyDescent="0.35">
      <c r="A77" s="630" t="s">
        <v>16</v>
      </c>
      <c r="B77" s="631"/>
      <c r="C77" s="631"/>
      <c r="D77" s="632"/>
      <c r="E77" s="30"/>
      <c r="F77" s="168">
        <f>SUM(F75,F63,F34)</f>
        <v>1915064.23</v>
      </c>
      <c r="G77" s="168">
        <f>SUM(G75,G63,G34)</f>
        <v>828018.63</v>
      </c>
      <c r="H77" s="168">
        <f>SUM(H75,H63,H34)</f>
        <v>1340174.3700000001</v>
      </c>
      <c r="I77" s="168">
        <f>SUM(I75,I63,I34)</f>
        <v>2160693</v>
      </c>
      <c r="J77" s="168">
        <f>SUM(J75,J63,J34)</f>
        <v>2285285.0499999998</v>
      </c>
    </row>
    <row r="78" spans="1:13" ht="12.9" customHeight="1" thickTop="1" x14ac:dyDescent="0.3">
      <c r="A78" s="13"/>
      <c r="B78" s="13"/>
      <c r="C78" s="20"/>
      <c r="D78" s="20"/>
      <c r="E78" s="83"/>
      <c r="F78" s="58"/>
      <c r="G78" s="58"/>
      <c r="H78" s="58"/>
      <c r="I78" s="58"/>
      <c r="J78" s="58"/>
    </row>
    <row r="79" spans="1:13" s="333" customFormat="1" ht="14.1" customHeight="1" x14ac:dyDescent="0.3">
      <c r="A79" s="333" t="s">
        <v>28</v>
      </c>
      <c r="E79" s="334" t="s">
        <v>30</v>
      </c>
      <c r="F79" s="335"/>
      <c r="G79" s="335"/>
      <c r="H79" s="335" t="s">
        <v>31</v>
      </c>
      <c r="I79" s="335"/>
      <c r="J79" s="335"/>
    </row>
    <row r="80" spans="1:13" s="333" customFormat="1" ht="14.1" customHeight="1" x14ac:dyDescent="0.3">
      <c r="A80" s="31" t="s">
        <v>28</v>
      </c>
      <c r="B80" s="31"/>
      <c r="C80" s="31"/>
      <c r="D80" s="31"/>
      <c r="E80" s="24" t="s">
        <v>30</v>
      </c>
      <c r="F80" s="48"/>
      <c r="G80" s="48"/>
      <c r="H80" s="40" t="s">
        <v>31</v>
      </c>
      <c r="I80" s="48"/>
      <c r="J80" s="48"/>
    </row>
    <row r="81" spans="1:10" s="333" customFormat="1" ht="14.1" customHeight="1" x14ac:dyDescent="0.3">
      <c r="A81" s="31"/>
      <c r="B81" s="31"/>
      <c r="C81" s="31"/>
      <c r="D81" s="31"/>
      <c r="E81" s="392"/>
      <c r="F81" s="48"/>
      <c r="G81" s="48"/>
      <c r="H81" s="48"/>
      <c r="I81" s="48"/>
      <c r="J81" s="48"/>
    </row>
    <row r="82" spans="1:10" s="333" customFormat="1" ht="14.1" customHeight="1" x14ac:dyDescent="0.3">
      <c r="A82" s="31"/>
      <c r="B82" s="359"/>
      <c r="C82" s="359" t="s">
        <v>387</v>
      </c>
      <c r="D82" s="359"/>
      <c r="E82" s="359"/>
      <c r="F82" s="359" t="s">
        <v>32</v>
      </c>
      <c r="G82" s="359"/>
      <c r="H82" s="360"/>
      <c r="I82" s="359" t="s">
        <v>33</v>
      </c>
      <c r="J82" s="360"/>
    </row>
    <row r="83" spans="1:10" s="333" customFormat="1" ht="14.1" customHeight="1" x14ac:dyDescent="0.3">
      <c r="A83" s="31"/>
      <c r="B83" s="31"/>
      <c r="C83" s="222" t="s">
        <v>29</v>
      </c>
      <c r="D83" s="31"/>
      <c r="E83" s="392"/>
      <c r="F83" s="222" t="s">
        <v>255</v>
      </c>
      <c r="G83" s="31"/>
      <c r="H83" s="48"/>
      <c r="I83" s="222" t="s">
        <v>298</v>
      </c>
      <c r="J83" s="48"/>
    </row>
  </sheetData>
  <mergeCells count="45">
    <mergeCell ref="G43:I43"/>
    <mergeCell ref="J43:J44"/>
    <mergeCell ref="E44:E45"/>
    <mergeCell ref="I44:I45"/>
    <mergeCell ref="A45:D45"/>
    <mergeCell ref="A4:J4"/>
    <mergeCell ref="A6:D6"/>
    <mergeCell ref="G7:I7"/>
    <mergeCell ref="J7:J8"/>
    <mergeCell ref="E8:E9"/>
    <mergeCell ref="I8:I9"/>
    <mergeCell ref="A8:D9"/>
    <mergeCell ref="A5:J5"/>
    <mergeCell ref="C15:D15"/>
    <mergeCell ref="A10:D10"/>
    <mergeCell ref="B50:D50"/>
    <mergeCell ref="B52:D52"/>
    <mergeCell ref="C51:D51"/>
    <mergeCell ref="C23:D23"/>
    <mergeCell ref="C32:D32"/>
    <mergeCell ref="C49:D49"/>
    <mergeCell ref="A11:D11"/>
    <mergeCell ref="B12:D12"/>
    <mergeCell ref="C13:D13"/>
    <mergeCell ref="B14:D14"/>
    <mergeCell ref="B34:D34"/>
    <mergeCell ref="A46:D46"/>
    <mergeCell ref="B48:D48"/>
    <mergeCell ref="A42:D42"/>
    <mergeCell ref="A77:D77"/>
    <mergeCell ref="C71:D71"/>
    <mergeCell ref="C53:D53"/>
    <mergeCell ref="B66:D66"/>
    <mergeCell ref="C67:D67"/>
    <mergeCell ref="B75:D75"/>
    <mergeCell ref="A65:D65"/>
    <mergeCell ref="B54:D54"/>
    <mergeCell ref="B57:D57"/>
    <mergeCell ref="B61:D61"/>
    <mergeCell ref="B63:D63"/>
    <mergeCell ref="C55:D55"/>
    <mergeCell ref="C56:D56"/>
    <mergeCell ref="C58:D58"/>
    <mergeCell ref="C62:D62"/>
    <mergeCell ref="B59:D59"/>
  </mergeCells>
  <pageMargins left="1.21" right="0.39370078740157483" top="0.27559055118110237" bottom="0.23622047244094491" header="0" footer="0"/>
  <pageSetup paperSize="1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/>
  <dimension ref="A1:J75"/>
  <sheetViews>
    <sheetView topLeftCell="A36" zoomScale="76" zoomScaleNormal="76" workbookViewId="0">
      <selection activeCell="M53" sqref="M53"/>
    </sheetView>
  </sheetViews>
  <sheetFormatPr defaultColWidth="9.109375" defaultRowHeight="14.1" customHeight="1" x14ac:dyDescent="0.3"/>
  <cols>
    <col min="1" max="1" width="3" style="39" customWidth="1"/>
    <col min="2" max="2" width="2.88671875" style="39" customWidth="1"/>
    <col min="3" max="3" width="4.33203125" style="39" customWidth="1"/>
    <col min="4" max="4" width="39.44140625" style="39" customWidth="1"/>
    <col min="5" max="5" width="16.33203125" style="39" customWidth="1"/>
    <col min="6" max="6" width="16.88671875" style="39" customWidth="1"/>
    <col min="7" max="8" width="16" style="39" customWidth="1"/>
    <col min="9" max="9" width="16.109375" style="39" customWidth="1"/>
    <col min="10" max="10" width="15.88671875" style="39" customWidth="1"/>
    <col min="11" max="16384" width="9.109375" style="39"/>
  </cols>
  <sheetData>
    <row r="1" spans="1:10" ht="14.1" customHeight="1" x14ac:dyDescent="0.3">
      <c r="E1" s="39" t="s">
        <v>54</v>
      </c>
      <c r="J1" s="202"/>
    </row>
    <row r="2" spans="1:10" ht="14.1" customHeight="1" x14ac:dyDescent="0.3">
      <c r="F2" s="39" t="s">
        <v>54</v>
      </c>
      <c r="H2" s="39" t="s">
        <v>57</v>
      </c>
      <c r="J2" s="24"/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14.1" customHeight="1" thickBot="1" x14ac:dyDescent="0.35">
      <c r="A6" s="39" t="s">
        <v>68</v>
      </c>
    </row>
    <row r="7" spans="1:10" ht="14.1" customHeight="1" thickBot="1" x14ac:dyDescent="0.35">
      <c r="A7" s="25"/>
      <c r="B7" s="391"/>
      <c r="C7" s="391"/>
      <c r="D7" s="391"/>
      <c r="E7" s="27"/>
      <c r="F7" s="387"/>
      <c r="G7" s="642" t="s">
        <v>20</v>
      </c>
      <c r="H7" s="642"/>
      <c r="I7" s="642"/>
      <c r="J7" s="615" t="s">
        <v>25</v>
      </c>
    </row>
    <row r="8" spans="1:10" ht="14.1" customHeight="1" x14ac:dyDescent="0.3">
      <c r="A8" s="646" t="s">
        <v>1</v>
      </c>
      <c r="B8" s="647"/>
      <c r="C8" s="647"/>
      <c r="D8" s="643"/>
      <c r="E8" s="643" t="s">
        <v>17</v>
      </c>
      <c r="F8" s="388" t="s">
        <v>18</v>
      </c>
      <c r="G8" s="401" t="s">
        <v>393</v>
      </c>
      <c r="H8" s="401" t="s">
        <v>22</v>
      </c>
      <c r="I8" s="644" t="s">
        <v>23</v>
      </c>
      <c r="J8" s="616"/>
    </row>
    <row r="9" spans="1:10" ht="14.1" customHeight="1" x14ac:dyDescent="0.3">
      <c r="A9" s="646"/>
      <c r="B9" s="647"/>
      <c r="C9" s="647"/>
      <c r="D9" s="643"/>
      <c r="E9" s="643"/>
      <c r="F9" s="388" t="s">
        <v>19</v>
      </c>
      <c r="G9" s="402" t="s">
        <v>19</v>
      </c>
      <c r="H9" s="402" t="s">
        <v>24</v>
      </c>
      <c r="I9" s="645"/>
      <c r="J9" s="388" t="s">
        <v>26</v>
      </c>
    </row>
    <row r="10" spans="1:10" ht="14.1" customHeight="1" thickBot="1" x14ac:dyDescent="0.35">
      <c r="A10" s="648" t="s">
        <v>395</v>
      </c>
      <c r="B10" s="649"/>
      <c r="C10" s="649"/>
      <c r="D10" s="650"/>
      <c r="E10" s="403" t="s">
        <v>396</v>
      </c>
      <c r="F10" s="403" t="s">
        <v>397</v>
      </c>
      <c r="G10" s="403" t="s">
        <v>398</v>
      </c>
      <c r="H10" s="403" t="s">
        <v>399</v>
      </c>
      <c r="I10" s="403" t="s">
        <v>400</v>
      </c>
      <c r="J10" s="403" t="s">
        <v>401</v>
      </c>
    </row>
    <row r="11" spans="1:10" ht="14.1" customHeight="1" x14ac:dyDescent="0.3">
      <c r="A11" s="651" t="s">
        <v>62</v>
      </c>
      <c r="B11" s="618"/>
      <c r="C11" s="618"/>
      <c r="D11" s="619"/>
      <c r="E11" s="290"/>
      <c r="F11" s="14"/>
      <c r="G11" s="14"/>
      <c r="H11" s="14"/>
      <c r="I11" s="14"/>
      <c r="J11" s="14"/>
    </row>
    <row r="12" spans="1:10" ht="14.1" customHeight="1" x14ac:dyDescent="0.3">
      <c r="A12" s="32"/>
      <c r="B12" s="621" t="s">
        <v>2</v>
      </c>
      <c r="C12" s="621"/>
      <c r="D12" s="622"/>
      <c r="E12" s="52" t="s">
        <v>158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621" t="s">
        <v>3</v>
      </c>
      <c r="D13" s="622"/>
      <c r="E13" s="116" t="s">
        <v>78</v>
      </c>
      <c r="F13" s="22">
        <v>1248106</v>
      </c>
      <c r="G13" s="22">
        <v>742469</v>
      </c>
      <c r="H13" s="22">
        <v>1509103</v>
      </c>
      <c r="I13" s="22">
        <f>SUM(G13:H13)</f>
        <v>2251572</v>
      </c>
      <c r="J13" s="22">
        <v>2320044</v>
      </c>
    </row>
    <row r="14" spans="1:10" ht="14.1" customHeight="1" x14ac:dyDescent="0.3">
      <c r="A14" s="32"/>
      <c r="B14" s="621" t="s">
        <v>4</v>
      </c>
      <c r="C14" s="621"/>
      <c r="D14" s="622"/>
      <c r="E14" s="52" t="s">
        <v>159</v>
      </c>
      <c r="F14" s="366">
        <f>SUM(F16:F25)</f>
        <v>514321.62</v>
      </c>
      <c r="G14" s="366">
        <f>SUM(G16:G25)</f>
        <v>227244</v>
      </c>
      <c r="H14" s="366">
        <f>SUM(H15:H25)</f>
        <v>596018</v>
      </c>
      <c r="I14" s="366">
        <f>SUM(G14:H14)</f>
        <v>823262</v>
      </c>
      <c r="J14" s="366">
        <f>SUM(J16:J25)</f>
        <v>748678</v>
      </c>
    </row>
    <row r="15" spans="1:10" ht="14.1" customHeight="1" x14ac:dyDescent="0.3">
      <c r="A15" s="32"/>
      <c r="B15" s="31"/>
      <c r="C15" s="621" t="s">
        <v>5</v>
      </c>
      <c r="D15" s="622"/>
      <c r="E15" s="116" t="s">
        <v>79</v>
      </c>
      <c r="F15" s="22">
        <v>126000</v>
      </c>
      <c r="G15" s="22">
        <v>72000</v>
      </c>
      <c r="H15" s="22">
        <v>96000</v>
      </c>
      <c r="I15" s="22">
        <f>SUM(G15:H15)</f>
        <v>168000</v>
      </c>
      <c r="J15" s="22">
        <f>[2]Sheet1!K10</f>
        <v>168000</v>
      </c>
    </row>
    <row r="16" spans="1:10" ht="14.1" customHeight="1" x14ac:dyDescent="0.3">
      <c r="A16" s="32"/>
      <c r="B16" s="31"/>
      <c r="C16" s="234" t="s">
        <v>128</v>
      </c>
      <c r="D16" s="235"/>
      <c r="E16" s="238" t="s">
        <v>143</v>
      </c>
      <c r="F16" s="22">
        <v>67500</v>
      </c>
      <c r="G16" s="22">
        <v>33750</v>
      </c>
      <c r="H16" s="22">
        <v>78750</v>
      </c>
      <c r="I16" s="22">
        <f t="shared" ref="I16:I30" si="0">SUM(G16:H16)</f>
        <v>112500</v>
      </c>
      <c r="J16" s="22">
        <f>[2]Sheet1!K11</f>
        <v>112500</v>
      </c>
    </row>
    <row r="17" spans="1:10" ht="14.1" customHeight="1" x14ac:dyDescent="0.3">
      <c r="A17" s="32"/>
      <c r="B17" s="31"/>
      <c r="C17" s="234" t="s">
        <v>129</v>
      </c>
      <c r="D17" s="235"/>
      <c r="E17" s="238" t="s">
        <v>144</v>
      </c>
      <c r="F17" s="22">
        <v>67500</v>
      </c>
      <c r="G17" s="22">
        <v>33750</v>
      </c>
      <c r="H17" s="22">
        <v>78750</v>
      </c>
      <c r="I17" s="22">
        <f t="shared" si="0"/>
        <v>112500</v>
      </c>
      <c r="J17" s="22">
        <f>[2]Sheet1!K12</f>
        <v>112500</v>
      </c>
    </row>
    <row r="18" spans="1:10" ht="14.1" customHeight="1" x14ac:dyDescent="0.3">
      <c r="A18" s="32"/>
      <c r="B18" s="31"/>
      <c r="C18" s="234" t="s">
        <v>130</v>
      </c>
      <c r="D18" s="235"/>
      <c r="E18" s="238" t="s">
        <v>145</v>
      </c>
      <c r="F18" s="22">
        <v>30000</v>
      </c>
      <c r="G18" s="22">
        <v>36000</v>
      </c>
      <c r="H18" s="22">
        <v>6000</v>
      </c>
      <c r="I18" s="22">
        <f t="shared" si="0"/>
        <v>42000</v>
      </c>
      <c r="J18" s="22">
        <f>[2]Sheet1!K13</f>
        <v>42000</v>
      </c>
    </row>
    <row r="19" spans="1:10" ht="14.1" customHeight="1" x14ac:dyDescent="0.3">
      <c r="A19" s="32"/>
      <c r="B19" s="31"/>
      <c r="C19" s="234" t="s">
        <v>133</v>
      </c>
      <c r="D19" s="235"/>
      <c r="E19" s="238" t="s">
        <v>148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234" t="s">
        <v>137</v>
      </c>
      <c r="D20" s="235"/>
      <c r="E20" s="238" t="s">
        <v>150</v>
      </c>
      <c r="F20" s="22">
        <v>0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397" t="s">
        <v>378</v>
      </c>
      <c r="D21" s="398"/>
      <c r="E21" s="399"/>
      <c r="F21" s="22">
        <v>53685.62</v>
      </c>
      <c r="G21" s="22">
        <v>0</v>
      </c>
      <c r="H21" s="22">
        <v>0</v>
      </c>
      <c r="I21" s="22">
        <v>0</v>
      </c>
      <c r="J21" s="22">
        <v>10000</v>
      </c>
    </row>
    <row r="22" spans="1:10" ht="14.1" customHeight="1" x14ac:dyDescent="0.3">
      <c r="A22" s="32"/>
      <c r="B22" s="31"/>
      <c r="C22" s="234" t="s">
        <v>135</v>
      </c>
      <c r="D22" s="235"/>
      <c r="E22" s="238" t="s">
        <v>151</v>
      </c>
      <c r="F22" s="22">
        <v>50000</v>
      </c>
      <c r="G22" s="22">
        <v>0</v>
      </c>
      <c r="H22" s="22">
        <v>50000</v>
      </c>
      <c r="I22" s="22">
        <f t="shared" si="0"/>
        <v>50000</v>
      </c>
      <c r="J22" s="22">
        <f>[2]Sheet1!$K$17</f>
        <v>50000</v>
      </c>
    </row>
    <row r="23" spans="1:10" ht="14.1" customHeight="1" x14ac:dyDescent="0.3">
      <c r="A23" s="32"/>
      <c r="B23" s="31"/>
      <c r="C23" s="234" t="s">
        <v>136</v>
      </c>
      <c r="D23" s="235"/>
      <c r="E23" s="238" t="s">
        <v>152</v>
      </c>
      <c r="F23" s="22">
        <v>119324</v>
      </c>
      <c r="G23" s="22">
        <v>0</v>
      </c>
      <c r="H23" s="22">
        <v>187631</v>
      </c>
      <c r="I23" s="22">
        <v>187631</v>
      </c>
      <c r="J23" s="22">
        <v>193339</v>
      </c>
    </row>
    <row r="24" spans="1:10" ht="14.1" customHeight="1" x14ac:dyDescent="0.3">
      <c r="A24" s="32"/>
      <c r="B24" s="31"/>
      <c r="C24" s="621" t="s">
        <v>233</v>
      </c>
      <c r="D24" s="622"/>
      <c r="E24" s="238" t="s">
        <v>152</v>
      </c>
      <c r="F24" s="22">
        <v>96312</v>
      </c>
      <c r="G24" s="22">
        <v>123744</v>
      </c>
      <c r="H24" s="22">
        <v>63887</v>
      </c>
      <c r="I24" s="22">
        <f t="shared" si="0"/>
        <v>187631</v>
      </c>
      <c r="J24" s="22">
        <v>193339</v>
      </c>
    </row>
    <row r="25" spans="1:10" ht="14.1" customHeight="1" x14ac:dyDescent="0.3">
      <c r="A25" s="32"/>
      <c r="B25" s="31"/>
      <c r="C25" s="234" t="s">
        <v>138</v>
      </c>
      <c r="D25" s="235"/>
      <c r="E25" s="238" t="s">
        <v>153</v>
      </c>
      <c r="F25" s="22">
        <v>30000</v>
      </c>
      <c r="G25" s="22">
        <v>0</v>
      </c>
      <c r="H25" s="22">
        <v>35000</v>
      </c>
      <c r="I25" s="22">
        <f t="shared" si="0"/>
        <v>35000</v>
      </c>
      <c r="J25" s="22">
        <f>[2]Sheet1!K23</f>
        <v>35000</v>
      </c>
    </row>
    <row r="26" spans="1:10" ht="14.1" customHeight="1" x14ac:dyDescent="0.3">
      <c r="A26" s="32"/>
      <c r="B26" s="33" t="s">
        <v>60</v>
      </c>
      <c r="C26" s="33"/>
      <c r="D26" s="34"/>
      <c r="E26" s="52" t="s">
        <v>154</v>
      </c>
      <c r="F26" s="366">
        <f>SUM(F27:F30)</f>
        <v>177591.41</v>
      </c>
      <c r="G26" s="366">
        <f>SUM(G27:G30)</f>
        <v>109344.22</v>
      </c>
      <c r="H26" s="366">
        <f>SUM(H27:H30)</f>
        <v>216072.78</v>
      </c>
      <c r="I26" s="366">
        <f>SUM(G26:H26)</f>
        <v>325417</v>
      </c>
      <c r="J26" s="366">
        <f>SUM(J27:J30)</f>
        <v>367191</v>
      </c>
    </row>
    <row r="27" spans="1:10" ht="14.1" customHeight="1" x14ac:dyDescent="0.3">
      <c r="A27" s="32"/>
      <c r="B27" s="31"/>
      <c r="C27" s="81" t="s">
        <v>139</v>
      </c>
      <c r="D27" s="79"/>
      <c r="E27" s="52" t="s">
        <v>155</v>
      </c>
      <c r="F27" s="22">
        <v>149772.72</v>
      </c>
      <c r="G27" s="22">
        <v>89096.28</v>
      </c>
      <c r="H27" s="22">
        <v>181100.72</v>
      </c>
      <c r="I27" s="14">
        <f t="shared" si="0"/>
        <v>270197</v>
      </c>
      <c r="J27" s="14">
        <v>278408</v>
      </c>
    </row>
    <row r="28" spans="1:10" ht="14.1" customHeight="1" x14ac:dyDescent="0.3">
      <c r="A28" s="32"/>
      <c r="B28" s="31"/>
      <c r="C28" s="81" t="s">
        <v>140</v>
      </c>
      <c r="D28" s="79"/>
      <c r="E28" s="52" t="s">
        <v>156</v>
      </c>
      <c r="F28" s="22">
        <v>6300</v>
      </c>
      <c r="G28" s="22">
        <v>5400</v>
      </c>
      <c r="H28" s="22">
        <v>7200</v>
      </c>
      <c r="I28" s="14">
        <f t="shared" si="0"/>
        <v>12600</v>
      </c>
      <c r="J28" s="14">
        <f>[2]Sheet1!K26</f>
        <v>12600</v>
      </c>
    </row>
    <row r="29" spans="1:10" ht="14.1" customHeight="1" x14ac:dyDescent="0.3">
      <c r="A29" s="32"/>
      <c r="B29" s="31"/>
      <c r="C29" s="81" t="s">
        <v>141</v>
      </c>
      <c r="D29" s="79"/>
      <c r="E29" s="52" t="s">
        <v>160</v>
      </c>
      <c r="F29" s="22">
        <v>15229.38</v>
      </c>
      <c r="G29" s="22">
        <v>11249.72</v>
      </c>
      <c r="H29" s="22">
        <v>22970.28</v>
      </c>
      <c r="I29" s="14">
        <f t="shared" si="0"/>
        <v>34220</v>
      </c>
      <c r="J29" s="14">
        <v>67783</v>
      </c>
    </row>
    <row r="30" spans="1:10" ht="14.1" customHeight="1" x14ac:dyDescent="0.3">
      <c r="A30" s="32"/>
      <c r="B30" s="31"/>
      <c r="C30" s="81" t="s">
        <v>142</v>
      </c>
      <c r="D30" s="79"/>
      <c r="E30" s="52" t="s">
        <v>157</v>
      </c>
      <c r="F30" s="22">
        <v>6289.31</v>
      </c>
      <c r="G30" s="22">
        <v>3598.22</v>
      </c>
      <c r="H30" s="22">
        <v>4801.78</v>
      </c>
      <c r="I30" s="14">
        <f t="shared" si="0"/>
        <v>8400</v>
      </c>
      <c r="J30" s="14">
        <f>[2]Sheet1!K28</f>
        <v>8400</v>
      </c>
    </row>
    <row r="31" spans="1:10" ht="14.1" customHeight="1" x14ac:dyDescent="0.3">
      <c r="A31" s="32"/>
      <c r="B31" s="113" t="s">
        <v>6</v>
      </c>
      <c r="C31" s="112"/>
      <c r="E31" s="52" t="s">
        <v>161</v>
      </c>
      <c r="F31" s="14"/>
      <c r="G31" s="14"/>
      <c r="H31" s="14"/>
      <c r="I31" s="14"/>
      <c r="J31" s="14"/>
    </row>
    <row r="32" spans="1:10" ht="14.1" customHeight="1" x14ac:dyDescent="0.3">
      <c r="A32" s="32"/>
      <c r="B32" s="33"/>
      <c r="C32" s="115" t="s">
        <v>6</v>
      </c>
      <c r="D32" s="112"/>
      <c r="E32" s="52" t="s">
        <v>157</v>
      </c>
      <c r="F32" s="161">
        <v>0</v>
      </c>
      <c r="G32" s="365">
        <v>0</v>
      </c>
      <c r="H32" s="365">
        <v>0</v>
      </c>
      <c r="I32" s="365">
        <v>0</v>
      </c>
      <c r="J32" s="365">
        <v>0</v>
      </c>
    </row>
    <row r="33" spans="1:10" ht="14.1" customHeight="1" x14ac:dyDescent="0.3">
      <c r="A33" s="32"/>
      <c r="B33" s="33"/>
      <c r="C33" s="635" t="s">
        <v>242</v>
      </c>
      <c r="D33" s="636"/>
      <c r="E33" s="52"/>
      <c r="F33" s="22">
        <v>30000</v>
      </c>
      <c r="G33" s="22">
        <v>0</v>
      </c>
      <c r="H33" s="22">
        <v>35000</v>
      </c>
      <c r="I33" s="22">
        <f>SUM(G33:H33)</f>
        <v>35000</v>
      </c>
      <c r="J33" s="22">
        <f>[2]Sheet1!$K$31</f>
        <v>35000</v>
      </c>
    </row>
    <row r="34" spans="1:10" ht="14.1" customHeight="1" x14ac:dyDescent="0.3">
      <c r="A34" s="32"/>
      <c r="B34" s="33"/>
      <c r="C34" s="255" t="s">
        <v>303</v>
      </c>
      <c r="D34" s="254"/>
      <c r="E34" s="52"/>
      <c r="F34" s="22">
        <v>0</v>
      </c>
      <c r="G34" s="22">
        <v>0</v>
      </c>
      <c r="H34" s="22">
        <v>0</v>
      </c>
      <c r="I34" s="22">
        <v>0</v>
      </c>
      <c r="J34" s="22"/>
    </row>
    <row r="35" spans="1:10" ht="14.1" customHeight="1" x14ac:dyDescent="0.3">
      <c r="A35" s="32"/>
      <c r="B35" s="618" t="s">
        <v>87</v>
      </c>
      <c r="C35" s="618"/>
      <c r="D35" s="619"/>
      <c r="E35" s="84"/>
      <c r="F35" s="226">
        <f>SUM(F13,F14,F15,F26,F32,F33)</f>
        <v>2096019.03</v>
      </c>
      <c r="G35" s="226">
        <f t="shared" ref="G35" si="1">SUM(G13,G14,G15,G26,G33)</f>
        <v>1151057.22</v>
      </c>
      <c r="H35" s="226">
        <f>SUM(H13,H14,H26,H33)</f>
        <v>2356193.7799999998</v>
      </c>
      <c r="I35" s="226">
        <f>SUM(G35:H35)</f>
        <v>3507251</v>
      </c>
      <c r="J35" s="226">
        <f>SUM(J13,J14,J15,J26,J33)</f>
        <v>3638913</v>
      </c>
    </row>
    <row r="36" spans="1:10" ht="14.1" customHeight="1" x14ac:dyDescent="0.3">
      <c r="A36" s="187"/>
      <c r="B36" s="55"/>
      <c r="C36" s="55"/>
      <c r="D36" s="55"/>
      <c r="E36" s="29"/>
      <c r="F36" s="197"/>
      <c r="G36" s="197"/>
      <c r="H36" s="197"/>
      <c r="I36" s="197"/>
      <c r="J36" s="197"/>
    </row>
    <row r="37" spans="1:10" ht="14.1" customHeight="1" x14ac:dyDescent="0.3">
      <c r="A37" s="33"/>
      <c r="B37" s="172"/>
      <c r="C37" s="172"/>
      <c r="D37" s="172"/>
      <c r="E37" s="174"/>
      <c r="F37" s="58"/>
      <c r="G37" s="58"/>
      <c r="H37" s="58"/>
      <c r="I37" s="58"/>
      <c r="J37" s="58"/>
    </row>
    <row r="38" spans="1:10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</row>
    <row r="39" spans="1:10" ht="14.1" customHeight="1" x14ac:dyDescent="0.3">
      <c r="A39" s="33"/>
      <c r="B39" s="172"/>
      <c r="C39" s="172"/>
      <c r="D39" s="172"/>
      <c r="E39" s="174"/>
      <c r="F39" s="58"/>
      <c r="G39" s="58"/>
      <c r="H39" s="58"/>
      <c r="I39" s="58"/>
      <c r="J39" s="58"/>
    </row>
    <row r="40" spans="1:10" ht="14.1" customHeight="1" x14ac:dyDescent="0.3">
      <c r="A40" s="33"/>
      <c r="B40" s="264"/>
      <c r="C40" s="264"/>
      <c r="D40" s="264"/>
      <c r="E40" s="271"/>
      <c r="F40" s="58"/>
      <c r="G40" s="58"/>
      <c r="H40" s="58"/>
      <c r="I40" s="58"/>
      <c r="J40" s="58"/>
    </row>
    <row r="41" spans="1:10" ht="14.1" customHeight="1" x14ac:dyDescent="0.3">
      <c r="A41" s="33"/>
      <c r="B41" s="264"/>
      <c r="C41" s="264"/>
      <c r="D41" s="264"/>
      <c r="E41" s="271"/>
      <c r="F41" s="58"/>
      <c r="G41" s="58"/>
      <c r="H41" s="58"/>
      <c r="I41" s="58"/>
    </row>
    <row r="42" spans="1:10" ht="14.1" customHeight="1" thickBot="1" x14ac:dyDescent="0.35">
      <c r="A42" s="39" t="s">
        <v>68</v>
      </c>
      <c r="B42" s="264"/>
      <c r="C42" s="264"/>
      <c r="D42" s="264"/>
      <c r="E42" s="271"/>
      <c r="F42" s="58"/>
      <c r="G42" s="58"/>
      <c r="H42" s="58"/>
      <c r="I42" s="58"/>
      <c r="J42" s="202" t="s">
        <v>223</v>
      </c>
    </row>
    <row r="43" spans="1:10" ht="14.1" customHeight="1" thickBot="1" x14ac:dyDescent="0.35">
      <c r="A43" s="25"/>
      <c r="B43" s="26"/>
      <c r="C43" s="26"/>
      <c r="D43" s="26"/>
      <c r="E43" s="27"/>
      <c r="F43" s="278"/>
      <c r="G43" s="642" t="s">
        <v>20</v>
      </c>
      <c r="H43" s="642"/>
      <c r="I43" s="642"/>
      <c r="J43" s="615" t="s">
        <v>25</v>
      </c>
    </row>
    <row r="44" spans="1:10" ht="14.1" customHeight="1" x14ac:dyDescent="0.3">
      <c r="A44" s="646" t="s">
        <v>1</v>
      </c>
      <c r="B44" s="647"/>
      <c r="C44" s="647"/>
      <c r="D44" s="643"/>
      <c r="E44" s="685" t="s">
        <v>17</v>
      </c>
      <c r="F44" s="279" t="s">
        <v>18</v>
      </c>
      <c r="G44" s="644" t="s">
        <v>19</v>
      </c>
      <c r="H44" s="644" t="s">
        <v>24</v>
      </c>
      <c r="I44" s="644" t="s">
        <v>23</v>
      </c>
      <c r="J44" s="616"/>
    </row>
    <row r="45" spans="1:10" ht="14.1" customHeight="1" thickBot="1" x14ac:dyDescent="0.35">
      <c r="A45" s="688"/>
      <c r="B45" s="689"/>
      <c r="C45" s="689"/>
      <c r="D45" s="690"/>
      <c r="E45" s="686"/>
      <c r="F45" s="291" t="s">
        <v>19</v>
      </c>
      <c r="G45" s="687"/>
      <c r="H45" s="687"/>
      <c r="I45" s="687"/>
      <c r="J45" s="291" t="s">
        <v>26</v>
      </c>
    </row>
    <row r="46" spans="1:10" ht="14.1" customHeight="1" x14ac:dyDescent="0.3">
      <c r="A46" s="691"/>
      <c r="B46" s="692"/>
      <c r="C46" s="692"/>
      <c r="D46" s="693"/>
      <c r="E46" s="289"/>
      <c r="F46" s="289"/>
      <c r="G46" s="289"/>
      <c r="H46" s="289"/>
      <c r="I46" s="289"/>
      <c r="J46" s="289"/>
    </row>
    <row r="47" spans="1:10" ht="14.1" customHeight="1" x14ac:dyDescent="0.3">
      <c r="A47" s="11" t="s">
        <v>7</v>
      </c>
      <c r="B47" s="13"/>
      <c r="C47" s="20"/>
      <c r="D47" s="44"/>
      <c r="E47" s="84"/>
      <c r="F47" s="14"/>
      <c r="G47" s="14"/>
      <c r="H47" s="14"/>
      <c r="I47" s="14"/>
      <c r="J47" s="14"/>
    </row>
    <row r="48" spans="1:10" ht="14.1" customHeight="1" x14ac:dyDescent="0.3">
      <c r="A48" s="11"/>
      <c r="B48" s="620" t="s">
        <v>8</v>
      </c>
      <c r="C48" s="621"/>
      <c r="D48" s="622"/>
      <c r="E48" s="52" t="s">
        <v>121</v>
      </c>
      <c r="F48" s="14"/>
      <c r="G48" s="14"/>
      <c r="H48" s="14"/>
      <c r="I48" s="14"/>
      <c r="J48" s="14"/>
    </row>
    <row r="49" spans="1:10" ht="14.1" customHeight="1" x14ac:dyDescent="0.3">
      <c r="A49" s="11"/>
      <c r="B49" s="114"/>
      <c r="C49" s="635" t="s">
        <v>8</v>
      </c>
      <c r="D49" s="622"/>
      <c r="E49" s="52" t="s">
        <v>114</v>
      </c>
      <c r="F49" s="14">
        <v>49118.07</v>
      </c>
      <c r="G49" s="14">
        <v>19387</v>
      </c>
      <c r="H49" s="14">
        <v>130613</v>
      </c>
      <c r="I49" s="14">
        <f>SUM(G49:H49)</f>
        <v>150000</v>
      </c>
      <c r="J49" s="14">
        <v>150000</v>
      </c>
    </row>
    <row r="50" spans="1:10" ht="14.1" customHeight="1" x14ac:dyDescent="0.3">
      <c r="A50" s="11"/>
      <c r="B50" s="620" t="s">
        <v>9</v>
      </c>
      <c r="C50" s="621"/>
      <c r="D50" s="622"/>
      <c r="E50" s="52" t="s">
        <v>122</v>
      </c>
      <c r="F50" s="14"/>
      <c r="G50" s="14"/>
      <c r="H50" s="14"/>
      <c r="I50" s="14"/>
      <c r="J50" s="14"/>
    </row>
    <row r="51" spans="1:10" ht="14.1" customHeight="1" x14ac:dyDescent="0.3">
      <c r="A51" s="11"/>
      <c r="B51" s="114"/>
      <c r="C51" s="620" t="s">
        <v>50</v>
      </c>
      <c r="D51" s="622"/>
      <c r="E51" s="52" t="s">
        <v>115</v>
      </c>
      <c r="F51" s="14">
        <v>160985</v>
      </c>
      <c r="G51" s="14">
        <v>17000</v>
      </c>
      <c r="H51" s="14">
        <v>183000</v>
      </c>
      <c r="I51" s="14">
        <f>SUM(G51:H51)</f>
        <v>200000</v>
      </c>
      <c r="J51" s="14">
        <v>200000</v>
      </c>
    </row>
    <row r="52" spans="1:10" ht="14.1" customHeight="1" x14ac:dyDescent="0.3">
      <c r="A52" s="11"/>
      <c r="B52" s="620" t="s">
        <v>10</v>
      </c>
      <c r="C52" s="621"/>
      <c r="D52" s="622"/>
      <c r="E52" s="52" t="s">
        <v>123</v>
      </c>
      <c r="F52" s="14"/>
      <c r="G52" s="14"/>
      <c r="H52" s="14"/>
      <c r="I52" s="14"/>
      <c r="J52" s="14"/>
    </row>
    <row r="53" spans="1:10" ht="14.1" customHeight="1" x14ac:dyDescent="0.3">
      <c r="A53" s="11"/>
      <c r="B53" s="114"/>
      <c r="C53" s="620" t="s">
        <v>35</v>
      </c>
      <c r="D53" s="622"/>
      <c r="E53" s="52" t="s">
        <v>116</v>
      </c>
      <c r="F53" s="14">
        <v>74523.61</v>
      </c>
      <c r="G53" s="14">
        <v>26546</v>
      </c>
      <c r="H53" s="14">
        <v>73454</v>
      </c>
      <c r="I53" s="14">
        <f>SUM(G53:H53)</f>
        <v>100000</v>
      </c>
      <c r="J53" s="14">
        <v>100000</v>
      </c>
    </row>
    <row r="54" spans="1:10" ht="14.1" customHeight="1" x14ac:dyDescent="0.3">
      <c r="A54" s="11"/>
      <c r="B54" s="620" t="s">
        <v>73</v>
      </c>
      <c r="C54" s="621"/>
      <c r="D54" s="622"/>
      <c r="E54" s="52" t="s">
        <v>125</v>
      </c>
      <c r="F54" s="366">
        <f>SUM(F55:F57)</f>
        <v>478621.07</v>
      </c>
      <c r="G54" s="366">
        <f t="shared" ref="G54:H54" si="2">SUM(G55:G56)</f>
        <v>19662.809999999998</v>
      </c>
      <c r="H54" s="366">
        <f t="shared" si="2"/>
        <v>34529.19</v>
      </c>
      <c r="I54" s="366">
        <f>SUM(G54:H54)</f>
        <v>54192</v>
      </c>
      <c r="J54" s="366">
        <f>SUM(J55:J56)</f>
        <v>55000</v>
      </c>
    </row>
    <row r="55" spans="1:10" ht="14.1" customHeight="1" x14ac:dyDescent="0.3">
      <c r="A55" s="11"/>
      <c r="B55" s="114"/>
      <c r="C55" s="620" t="s">
        <v>99</v>
      </c>
      <c r="D55" s="622"/>
      <c r="E55" s="52" t="s">
        <v>119</v>
      </c>
      <c r="F55" s="22">
        <v>23170.07</v>
      </c>
      <c r="G55" s="22">
        <v>13162.81</v>
      </c>
      <c r="H55" s="22">
        <v>16837.189999999999</v>
      </c>
      <c r="I55" s="22">
        <f>SUM(G55:H55)</f>
        <v>30000</v>
      </c>
      <c r="J55" s="22">
        <v>30000</v>
      </c>
    </row>
    <row r="56" spans="1:10" ht="14.1" customHeight="1" x14ac:dyDescent="0.3">
      <c r="A56" s="11"/>
      <c r="B56" s="114"/>
      <c r="C56" s="620" t="s">
        <v>112</v>
      </c>
      <c r="D56" s="622"/>
      <c r="E56" s="52" t="s">
        <v>120</v>
      </c>
      <c r="F56" s="22">
        <v>24127</v>
      </c>
      <c r="G56" s="22">
        <v>6500</v>
      </c>
      <c r="H56" s="22">
        <v>17692</v>
      </c>
      <c r="I56" s="22">
        <f>SUM(G56:H56)</f>
        <v>24192</v>
      </c>
      <c r="J56" s="22">
        <v>25000</v>
      </c>
    </row>
    <row r="57" spans="1:10" s="421" customFormat="1" ht="14.1" customHeight="1" x14ac:dyDescent="0.3">
      <c r="A57" s="418"/>
      <c r="B57" s="454" t="s">
        <v>38</v>
      </c>
      <c r="C57" s="454"/>
      <c r="D57" s="455"/>
      <c r="E57" s="422"/>
      <c r="F57" s="22">
        <v>431324</v>
      </c>
      <c r="G57" s="22"/>
      <c r="H57" s="22"/>
      <c r="I57" s="22"/>
      <c r="J57" s="22"/>
    </row>
    <row r="58" spans="1:10" ht="14.1" customHeight="1" x14ac:dyDescent="0.3">
      <c r="A58" s="38"/>
      <c r="B58" s="618" t="s">
        <v>88</v>
      </c>
      <c r="C58" s="618"/>
      <c r="D58" s="619"/>
      <c r="E58" s="84"/>
      <c r="F58" s="201">
        <f>SUM(F49,F51,F53,F54)</f>
        <v>763247.75</v>
      </c>
      <c r="G58" s="201">
        <f t="shared" ref="G58" si="3">SUM(G49,G51,G53,G54)</f>
        <v>82595.81</v>
      </c>
      <c r="H58" s="201">
        <f>SUM(H49,H51,H53,H54)</f>
        <v>421596.19</v>
      </c>
      <c r="I58" s="201">
        <f>SUM(I49,I51,I53,I54)</f>
        <v>504192</v>
      </c>
      <c r="J58" s="201">
        <f>SUM(J49,J51,J53,J54)</f>
        <v>505000</v>
      </c>
    </row>
    <row r="59" spans="1:10" ht="14.1" customHeight="1" x14ac:dyDescent="0.3">
      <c r="A59" s="651" t="s">
        <v>15</v>
      </c>
      <c r="B59" s="618"/>
      <c r="C59" s="618"/>
      <c r="D59" s="619"/>
      <c r="E59" s="84"/>
      <c r="F59" s="17"/>
      <c r="G59" s="17"/>
      <c r="H59" s="17"/>
      <c r="I59" s="17"/>
      <c r="J59" s="17"/>
    </row>
    <row r="60" spans="1:10" ht="14.1" customHeight="1" x14ac:dyDescent="0.3">
      <c r="A60" s="38"/>
      <c r="B60" s="621" t="s">
        <v>86</v>
      </c>
      <c r="C60" s="621"/>
      <c r="D60" s="622"/>
      <c r="E60" s="52" t="s">
        <v>180</v>
      </c>
      <c r="F60" s="53"/>
      <c r="G60" s="53"/>
      <c r="H60" s="53"/>
      <c r="I60" s="53"/>
      <c r="J60" s="53"/>
    </row>
    <row r="61" spans="1:10" ht="14.1" customHeight="1" x14ac:dyDescent="0.3">
      <c r="A61" s="38"/>
      <c r="B61" s="111"/>
      <c r="C61" s="653" t="s">
        <v>110</v>
      </c>
      <c r="D61" s="654"/>
      <c r="E61" s="52" t="s">
        <v>181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</row>
    <row r="62" spans="1:10" s="421" customFormat="1" ht="14.1" customHeight="1" x14ac:dyDescent="0.3">
      <c r="A62" s="38"/>
      <c r="B62" s="562"/>
      <c r="C62" s="569" t="s">
        <v>561</v>
      </c>
      <c r="D62" s="570"/>
      <c r="E62" s="422"/>
      <c r="F62" s="53">
        <v>0</v>
      </c>
      <c r="G62" s="53">
        <v>0</v>
      </c>
      <c r="H62" s="53">
        <v>0</v>
      </c>
      <c r="I62" s="53">
        <v>0</v>
      </c>
      <c r="J62" s="53">
        <v>65000</v>
      </c>
    </row>
    <row r="63" spans="1:10" s="421" customFormat="1" ht="14.1" customHeight="1" x14ac:dyDescent="0.3">
      <c r="A63" s="38"/>
      <c r="B63" s="465" t="s">
        <v>475</v>
      </c>
      <c r="C63" s="471"/>
      <c r="D63" s="472"/>
      <c r="E63" s="422" t="s">
        <v>183</v>
      </c>
      <c r="F63" s="53"/>
      <c r="G63" s="53"/>
      <c r="H63" s="53"/>
      <c r="I63" s="53"/>
      <c r="J63" s="53"/>
    </row>
    <row r="64" spans="1:10" s="421" customFormat="1" ht="14.1" customHeight="1" x14ac:dyDescent="0.3">
      <c r="A64" s="38"/>
      <c r="B64" s="466"/>
      <c r="C64" s="471" t="s">
        <v>476</v>
      </c>
      <c r="D64" s="472"/>
      <c r="E64" s="422" t="s">
        <v>353</v>
      </c>
      <c r="F64" s="53">
        <v>0</v>
      </c>
      <c r="G64" s="53">
        <v>7000</v>
      </c>
      <c r="H64" s="53">
        <v>0</v>
      </c>
      <c r="I64" s="53">
        <f>SUM(G64:H64)</f>
        <v>7000</v>
      </c>
      <c r="J64" s="53">
        <v>0</v>
      </c>
    </row>
    <row r="65" spans="1:10" s="421" customFormat="1" ht="14.1" customHeight="1" x14ac:dyDescent="0.3">
      <c r="A65" s="38"/>
      <c r="B65" s="466"/>
      <c r="C65" s="471" t="s">
        <v>217</v>
      </c>
      <c r="D65" s="472"/>
      <c r="E65" s="422" t="s">
        <v>354</v>
      </c>
      <c r="F65" s="53">
        <v>0</v>
      </c>
      <c r="G65" s="53">
        <v>10000</v>
      </c>
      <c r="H65" s="53">
        <v>0</v>
      </c>
      <c r="I65" s="53">
        <f>SUM(G65:H65)</f>
        <v>10000</v>
      </c>
      <c r="J65" s="53">
        <v>0</v>
      </c>
    </row>
    <row r="66" spans="1:10" s="421" customFormat="1" ht="14.1" customHeight="1" x14ac:dyDescent="0.3">
      <c r="A66" s="38"/>
      <c r="B66" s="562"/>
      <c r="C66" s="569" t="s">
        <v>40</v>
      </c>
      <c r="D66" s="570"/>
      <c r="E66" s="422"/>
      <c r="F66" s="53">
        <v>0</v>
      </c>
      <c r="G66" s="53">
        <v>0</v>
      </c>
      <c r="H66" s="53">
        <v>0</v>
      </c>
      <c r="I66" s="53">
        <v>0</v>
      </c>
      <c r="J66" s="53">
        <v>20000</v>
      </c>
    </row>
    <row r="67" spans="1:10" ht="14.1" customHeight="1" x14ac:dyDescent="0.3">
      <c r="A67" s="38"/>
      <c r="B67" s="618" t="s">
        <v>89</v>
      </c>
      <c r="C67" s="618"/>
      <c r="D67" s="619"/>
      <c r="E67" s="84"/>
      <c r="F67" s="37">
        <f>SUM(F61)</f>
        <v>0</v>
      </c>
      <c r="G67" s="37">
        <f>SUM(G61:G66)</f>
        <v>17000</v>
      </c>
      <c r="H67" s="37">
        <f>SUM(H61:H66)</f>
        <v>0</v>
      </c>
      <c r="I67" s="37">
        <f>SUM(I61:I65)</f>
        <v>17000</v>
      </c>
      <c r="J67" s="37">
        <f>SUM(J61:J66)</f>
        <v>85000</v>
      </c>
    </row>
    <row r="68" spans="1:10" ht="14.1" customHeight="1" thickBot="1" x14ac:dyDescent="0.35">
      <c r="A68" s="630" t="s">
        <v>16</v>
      </c>
      <c r="B68" s="631"/>
      <c r="C68" s="631"/>
      <c r="D68" s="632"/>
      <c r="E68" s="30"/>
      <c r="F68" s="152">
        <f>SUM(F67,F58,F35)</f>
        <v>2859266.7800000003</v>
      </c>
      <c r="G68" s="152">
        <f>SUM(G67,G58,G35)</f>
        <v>1250653.03</v>
      </c>
      <c r="H68" s="152">
        <f>SUM(H67,H58,H35)</f>
        <v>2777789.9699999997</v>
      </c>
      <c r="I68" s="152">
        <f>SUM(I67,I58,I35)</f>
        <v>4028443</v>
      </c>
      <c r="J68" s="152">
        <f>SUM(J67,J58,J35)</f>
        <v>4228913</v>
      </c>
    </row>
    <row r="69" spans="1:10" ht="14.1" customHeight="1" thickTop="1" x14ac:dyDescent="0.3">
      <c r="A69" s="13"/>
      <c r="B69" s="81"/>
      <c r="C69" s="78"/>
      <c r="D69" s="78"/>
      <c r="E69" s="83"/>
      <c r="F69" s="58"/>
      <c r="G69" s="58"/>
      <c r="H69" s="58"/>
      <c r="I69" s="58"/>
      <c r="J69" s="58"/>
    </row>
    <row r="70" spans="1:10" s="333" customFormat="1" ht="14.1" customHeight="1" x14ac:dyDescent="0.3">
      <c r="A70" s="333" t="s">
        <v>28</v>
      </c>
      <c r="E70" s="334" t="s">
        <v>30</v>
      </c>
      <c r="F70" s="335"/>
      <c r="G70" s="335"/>
      <c r="H70" s="335" t="s">
        <v>31</v>
      </c>
      <c r="I70" s="335"/>
      <c r="J70" s="335"/>
    </row>
    <row r="71" spans="1:10" s="333" customFormat="1" ht="14.1" customHeight="1" x14ac:dyDescent="0.3">
      <c r="A71" s="31" t="s">
        <v>28</v>
      </c>
      <c r="B71" s="31"/>
      <c r="C71" s="31"/>
      <c r="D71" s="31"/>
      <c r="E71" s="24" t="s">
        <v>30</v>
      </c>
      <c r="F71" s="48"/>
      <c r="G71" s="48"/>
      <c r="H71" s="40" t="s">
        <v>31</v>
      </c>
      <c r="I71" s="48"/>
      <c r="J71" s="48"/>
    </row>
    <row r="72" spans="1:10" s="333" customFormat="1" ht="14.1" customHeight="1" x14ac:dyDescent="0.3">
      <c r="A72" s="31"/>
      <c r="B72" s="31"/>
      <c r="C72" s="31"/>
      <c r="D72" s="31"/>
      <c r="E72" s="392"/>
      <c r="F72" s="48"/>
      <c r="G72" s="48"/>
      <c r="H72" s="48"/>
      <c r="I72" s="48"/>
      <c r="J72" s="48"/>
    </row>
    <row r="73" spans="1:10" s="333" customFormat="1" ht="14.1" customHeight="1" x14ac:dyDescent="0.3">
      <c r="A73" s="31"/>
      <c r="B73" s="31"/>
      <c r="C73" s="31"/>
      <c r="D73" s="31"/>
      <c r="E73" s="408"/>
      <c r="F73" s="48"/>
      <c r="G73" s="48"/>
      <c r="H73" s="48"/>
      <c r="I73" s="48"/>
      <c r="J73" s="48"/>
    </row>
    <row r="74" spans="1:10" s="333" customFormat="1" ht="14.1" customHeight="1" x14ac:dyDescent="0.3">
      <c r="A74" s="31"/>
      <c r="B74" s="359"/>
      <c r="C74" s="359" t="s">
        <v>388</v>
      </c>
      <c r="D74" s="359"/>
      <c r="E74" s="359"/>
      <c r="F74" s="359" t="s">
        <v>32</v>
      </c>
      <c r="G74" s="359"/>
      <c r="H74" s="360"/>
      <c r="I74" s="359" t="s">
        <v>33</v>
      </c>
      <c r="J74" s="360"/>
    </row>
    <row r="75" spans="1:10" s="333" customFormat="1" ht="14.1" customHeight="1" x14ac:dyDescent="0.3">
      <c r="A75" s="31"/>
      <c r="B75" s="31"/>
      <c r="C75" s="222" t="s">
        <v>29</v>
      </c>
      <c r="D75" s="31"/>
      <c r="E75" s="392"/>
      <c r="F75" s="222" t="s">
        <v>255</v>
      </c>
      <c r="G75" s="31"/>
      <c r="H75" s="48"/>
      <c r="I75" s="222" t="s">
        <v>298</v>
      </c>
      <c r="J75" s="48"/>
    </row>
  </sheetData>
  <mergeCells count="39">
    <mergeCell ref="A4:J4"/>
    <mergeCell ref="G7:I7"/>
    <mergeCell ref="J7:J8"/>
    <mergeCell ref="E8:E9"/>
    <mergeCell ref="I8:I9"/>
    <mergeCell ref="A8:D9"/>
    <mergeCell ref="A5:J5"/>
    <mergeCell ref="B12:D12"/>
    <mergeCell ref="C13:D13"/>
    <mergeCell ref="B14:D14"/>
    <mergeCell ref="C15:D15"/>
    <mergeCell ref="B35:D35"/>
    <mergeCell ref="A10:D10"/>
    <mergeCell ref="A11:D11"/>
    <mergeCell ref="B54:D54"/>
    <mergeCell ref="B58:D58"/>
    <mergeCell ref="A59:D59"/>
    <mergeCell ref="C55:D55"/>
    <mergeCell ref="C56:D56"/>
    <mergeCell ref="C24:D24"/>
    <mergeCell ref="C33:D33"/>
    <mergeCell ref="C49:D49"/>
    <mergeCell ref="C51:D51"/>
    <mergeCell ref="C53:D53"/>
    <mergeCell ref="B48:D48"/>
    <mergeCell ref="B50:D50"/>
    <mergeCell ref="B52:D52"/>
    <mergeCell ref="A46:D46"/>
    <mergeCell ref="A68:D68"/>
    <mergeCell ref="G43:I43"/>
    <mergeCell ref="J43:J44"/>
    <mergeCell ref="E44:E45"/>
    <mergeCell ref="I44:I45"/>
    <mergeCell ref="G44:G45"/>
    <mergeCell ref="H44:H45"/>
    <mergeCell ref="B67:D67"/>
    <mergeCell ref="C61:D61"/>
    <mergeCell ref="B60:D60"/>
    <mergeCell ref="A44:D45"/>
  </mergeCells>
  <pageMargins left="1.2" right="0.39370078740157483" top="0.55118110236220474" bottom="0.23622047244094491" header="0" footer="0"/>
  <pageSetup paperSize="1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2:M92"/>
  <sheetViews>
    <sheetView topLeftCell="A3" zoomScale="72" zoomScaleNormal="72" workbookViewId="0">
      <selection activeCell="R19" sqref="R19"/>
    </sheetView>
  </sheetViews>
  <sheetFormatPr defaultColWidth="9.109375" defaultRowHeight="14.1" customHeight="1" x14ac:dyDescent="0.3"/>
  <cols>
    <col min="1" max="1" width="3" style="39" customWidth="1"/>
    <col min="2" max="2" width="3.109375" style="39" customWidth="1"/>
    <col min="3" max="3" width="2.6640625" style="39" customWidth="1"/>
    <col min="4" max="4" width="43.33203125" style="39" customWidth="1"/>
    <col min="5" max="5" width="17.109375" style="39" customWidth="1"/>
    <col min="6" max="6" width="15.44140625" style="39" customWidth="1"/>
    <col min="7" max="7" width="15.33203125" style="39" customWidth="1"/>
    <col min="8" max="8" width="15.109375" style="39" customWidth="1"/>
    <col min="9" max="9" width="15.6640625" style="39" customWidth="1"/>
    <col min="10" max="10" width="15" style="39" customWidth="1"/>
    <col min="11" max="16384" width="9.109375" style="39"/>
  </cols>
  <sheetData>
    <row r="2" spans="1:10" ht="14.1" customHeight="1" x14ac:dyDescent="0.3">
      <c r="J2" s="202" t="s">
        <v>54</v>
      </c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17.25" customHeight="1" thickBot="1" x14ac:dyDescent="0.35">
      <c r="A6" s="361" t="s">
        <v>69</v>
      </c>
      <c r="B6" s="361"/>
    </row>
    <row r="7" spans="1:10" ht="14.1" customHeight="1" thickBot="1" x14ac:dyDescent="0.35">
      <c r="A7" s="25"/>
      <c r="B7" s="391"/>
      <c r="C7" s="391"/>
      <c r="D7" s="391"/>
      <c r="E7" s="27"/>
      <c r="F7" s="387"/>
      <c r="G7" s="642" t="s">
        <v>20</v>
      </c>
      <c r="H7" s="642"/>
      <c r="I7" s="642"/>
      <c r="J7" s="615" t="s">
        <v>25</v>
      </c>
    </row>
    <row r="8" spans="1:10" ht="14.1" customHeight="1" x14ac:dyDescent="0.3">
      <c r="A8" s="646" t="s">
        <v>1</v>
      </c>
      <c r="B8" s="647"/>
      <c r="C8" s="647"/>
      <c r="D8" s="643"/>
      <c r="E8" s="643" t="s">
        <v>17</v>
      </c>
      <c r="F8" s="388" t="s">
        <v>18</v>
      </c>
      <c r="G8" s="401" t="s">
        <v>393</v>
      </c>
      <c r="H8" s="401" t="s">
        <v>22</v>
      </c>
      <c r="I8" s="644" t="s">
        <v>23</v>
      </c>
      <c r="J8" s="616"/>
    </row>
    <row r="9" spans="1:10" ht="14.1" customHeight="1" x14ac:dyDescent="0.3">
      <c r="A9" s="646"/>
      <c r="B9" s="647"/>
      <c r="C9" s="647"/>
      <c r="D9" s="643"/>
      <c r="E9" s="643"/>
      <c r="F9" s="388" t="s">
        <v>19</v>
      </c>
      <c r="G9" s="404" t="s">
        <v>19</v>
      </c>
      <c r="H9" s="404" t="s">
        <v>24</v>
      </c>
      <c r="I9" s="645"/>
      <c r="J9" s="388" t="s">
        <v>26</v>
      </c>
    </row>
    <row r="10" spans="1:10" ht="14.1" customHeight="1" thickBot="1" x14ac:dyDescent="0.35">
      <c r="A10" s="648" t="s">
        <v>395</v>
      </c>
      <c r="B10" s="649"/>
      <c r="C10" s="649"/>
      <c r="D10" s="650"/>
      <c r="E10" s="403" t="s">
        <v>396</v>
      </c>
      <c r="F10" s="403" t="s">
        <v>397</v>
      </c>
      <c r="G10" s="403" t="s">
        <v>398</v>
      </c>
      <c r="H10" s="403" t="s">
        <v>399</v>
      </c>
      <c r="I10" s="403" t="s">
        <v>400</v>
      </c>
      <c r="J10" s="403" t="s">
        <v>401</v>
      </c>
    </row>
    <row r="11" spans="1:10" ht="14.1" customHeight="1" x14ac:dyDescent="0.3">
      <c r="A11" s="651" t="s">
        <v>62</v>
      </c>
      <c r="B11" s="618"/>
      <c r="C11" s="618"/>
      <c r="D11" s="619"/>
      <c r="E11" s="290"/>
      <c r="F11" s="14"/>
      <c r="G11" s="14"/>
      <c r="H11" s="14"/>
      <c r="I11" s="14"/>
      <c r="J11" s="14"/>
    </row>
    <row r="12" spans="1:10" ht="14.1" customHeight="1" x14ac:dyDescent="0.3">
      <c r="A12" s="32"/>
      <c r="B12" s="621" t="s">
        <v>2</v>
      </c>
      <c r="C12" s="621"/>
      <c r="D12" s="622"/>
      <c r="E12" s="52" t="s">
        <v>158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621" t="s">
        <v>3</v>
      </c>
      <c r="D13" s="622"/>
      <c r="E13" s="116" t="s">
        <v>78</v>
      </c>
      <c r="F13" s="22">
        <v>1981038</v>
      </c>
      <c r="G13" s="22">
        <v>1131308</v>
      </c>
      <c r="H13" s="22">
        <v>1292296</v>
      </c>
      <c r="I13" s="22">
        <f t="shared" ref="I13:I29" si="0">SUM(G13:H13)</f>
        <v>2423604</v>
      </c>
      <c r="J13" s="22">
        <v>2502783</v>
      </c>
    </row>
    <row r="14" spans="1:10" ht="14.1" customHeight="1" x14ac:dyDescent="0.3">
      <c r="A14" s="32"/>
      <c r="B14" s="621" t="s">
        <v>4</v>
      </c>
      <c r="C14" s="621"/>
      <c r="D14" s="622"/>
      <c r="E14" s="52" t="s">
        <v>159</v>
      </c>
      <c r="F14" s="366">
        <f>SUM(F16:F24)</f>
        <v>895280.92999999993</v>
      </c>
      <c r="G14" s="366">
        <f t="shared" ref="G14:J14" si="1">SUM(G16:G24)</f>
        <v>396689.12</v>
      </c>
      <c r="H14" s="366">
        <f t="shared" si="1"/>
        <v>381244.88</v>
      </c>
      <c r="I14" s="366">
        <f t="shared" si="0"/>
        <v>777934</v>
      </c>
      <c r="J14" s="366">
        <f t="shared" si="1"/>
        <v>791136</v>
      </c>
    </row>
    <row r="15" spans="1:10" ht="14.1" customHeight="1" x14ac:dyDescent="0.3">
      <c r="A15" s="32"/>
      <c r="B15" s="31"/>
      <c r="C15" s="621" t="s">
        <v>5</v>
      </c>
      <c r="D15" s="622"/>
      <c r="E15" s="116" t="s">
        <v>79</v>
      </c>
      <c r="F15" s="22">
        <v>180000</v>
      </c>
      <c r="G15" s="22">
        <v>96000</v>
      </c>
      <c r="H15" s="22">
        <v>120000</v>
      </c>
      <c r="I15" s="22">
        <f t="shared" si="0"/>
        <v>216000</v>
      </c>
      <c r="J15" s="22">
        <f>[2]Sheet1!L10</f>
        <v>216000</v>
      </c>
    </row>
    <row r="16" spans="1:10" ht="14.1" customHeight="1" x14ac:dyDescent="0.3">
      <c r="A16" s="32"/>
      <c r="B16" s="31"/>
      <c r="C16" s="234" t="s">
        <v>128</v>
      </c>
      <c r="D16" s="235"/>
      <c r="E16" s="238" t="s">
        <v>143</v>
      </c>
      <c r="F16" s="22">
        <v>112500</v>
      </c>
      <c r="G16" s="22">
        <v>56250</v>
      </c>
      <c r="H16" s="22">
        <v>56250</v>
      </c>
      <c r="I16" s="22">
        <f t="shared" si="0"/>
        <v>112500</v>
      </c>
      <c r="J16" s="22">
        <f>[2]Sheet1!L11</f>
        <v>112500</v>
      </c>
    </row>
    <row r="17" spans="1:10" ht="14.1" customHeight="1" x14ac:dyDescent="0.3">
      <c r="A17" s="32"/>
      <c r="B17" s="31"/>
      <c r="C17" s="234" t="s">
        <v>129</v>
      </c>
      <c r="D17" s="235"/>
      <c r="E17" s="238" t="s">
        <v>144</v>
      </c>
      <c r="F17" s="22">
        <v>112500</v>
      </c>
      <c r="G17" s="22">
        <v>56250</v>
      </c>
      <c r="H17" s="22">
        <v>56250</v>
      </c>
      <c r="I17" s="22">
        <f t="shared" si="0"/>
        <v>112500</v>
      </c>
      <c r="J17" s="22">
        <f>[2]Sheet1!L12</f>
        <v>112500</v>
      </c>
    </row>
    <row r="18" spans="1:10" ht="14.1" customHeight="1" x14ac:dyDescent="0.3">
      <c r="A18" s="32"/>
      <c r="B18" s="31"/>
      <c r="C18" s="234" t="s">
        <v>130</v>
      </c>
      <c r="D18" s="235"/>
      <c r="E18" s="238" t="s">
        <v>145</v>
      </c>
      <c r="F18" s="22">
        <v>42000</v>
      </c>
      <c r="G18" s="22">
        <v>48000</v>
      </c>
      <c r="H18" s="22">
        <v>6000</v>
      </c>
      <c r="I18" s="22">
        <f t="shared" si="0"/>
        <v>54000</v>
      </c>
      <c r="J18" s="22">
        <f>[2]Sheet1!L13</f>
        <v>54000</v>
      </c>
    </row>
    <row r="19" spans="1:10" ht="14.1" customHeight="1" x14ac:dyDescent="0.3">
      <c r="A19" s="32"/>
      <c r="B19" s="31"/>
      <c r="C19" s="234" t="s">
        <v>133</v>
      </c>
      <c r="D19" s="235"/>
      <c r="E19" s="238" t="s">
        <v>148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/>
    </row>
    <row r="20" spans="1:10" ht="14.1" customHeight="1" x14ac:dyDescent="0.3">
      <c r="A20" s="32"/>
      <c r="B20" s="31"/>
      <c r="C20" s="234" t="s">
        <v>137</v>
      </c>
      <c r="D20" s="235"/>
      <c r="E20" s="238" t="s">
        <v>150</v>
      </c>
      <c r="F20" s="22">
        <v>10000</v>
      </c>
      <c r="G20" s="22">
        <v>0</v>
      </c>
      <c r="H20" s="22">
        <v>0</v>
      </c>
      <c r="I20" s="22">
        <f t="shared" si="0"/>
        <v>0</v>
      </c>
      <c r="J20" s="22">
        <v>0</v>
      </c>
    </row>
    <row r="21" spans="1:10" ht="14.1" customHeight="1" x14ac:dyDescent="0.3">
      <c r="A21" s="32"/>
      <c r="B21" s="31"/>
      <c r="C21" s="234" t="s">
        <v>135</v>
      </c>
      <c r="D21" s="235"/>
      <c r="E21" s="238" t="s">
        <v>151</v>
      </c>
      <c r="F21" s="22">
        <v>226749.93</v>
      </c>
      <c r="G21" s="22">
        <v>47641.120000000003</v>
      </c>
      <c r="H21" s="22">
        <v>2358.88</v>
      </c>
      <c r="I21" s="22">
        <f t="shared" si="0"/>
        <v>50000</v>
      </c>
      <c r="J21" s="22">
        <f>[2]Sheet1!$L$17</f>
        <v>50000</v>
      </c>
    </row>
    <row r="22" spans="1:10" ht="14.1" customHeight="1" x14ac:dyDescent="0.3">
      <c r="A22" s="32"/>
      <c r="B22" s="31"/>
      <c r="C22" s="234" t="s">
        <v>136</v>
      </c>
      <c r="D22" s="235"/>
      <c r="E22" s="238" t="s">
        <v>152</v>
      </c>
      <c r="F22" s="22">
        <v>182511</v>
      </c>
      <c r="G22" s="22">
        <v>0</v>
      </c>
      <c r="H22" s="22">
        <v>201967</v>
      </c>
      <c r="I22" s="22">
        <f t="shared" si="0"/>
        <v>201967</v>
      </c>
      <c r="J22" s="22">
        <v>208568</v>
      </c>
    </row>
    <row r="23" spans="1:10" ht="14.1" customHeight="1" x14ac:dyDescent="0.3">
      <c r="A23" s="32"/>
      <c r="B23" s="31"/>
      <c r="C23" s="621" t="s">
        <v>233</v>
      </c>
      <c r="D23" s="622"/>
      <c r="E23" s="238" t="s">
        <v>152</v>
      </c>
      <c r="F23" s="22">
        <v>169020</v>
      </c>
      <c r="G23" s="22">
        <v>188548</v>
      </c>
      <c r="H23" s="22">
        <v>13419</v>
      </c>
      <c r="I23" s="22">
        <f t="shared" si="0"/>
        <v>201967</v>
      </c>
      <c r="J23" s="22">
        <v>208568</v>
      </c>
    </row>
    <row r="24" spans="1:10" ht="14.1" customHeight="1" x14ac:dyDescent="0.3">
      <c r="A24" s="32"/>
      <c r="B24" s="31"/>
      <c r="C24" s="234" t="s">
        <v>138</v>
      </c>
      <c r="D24" s="235"/>
      <c r="E24" s="238" t="s">
        <v>153</v>
      </c>
      <c r="F24" s="22">
        <v>40000</v>
      </c>
      <c r="G24" s="22">
        <v>0</v>
      </c>
      <c r="H24" s="22">
        <v>45000</v>
      </c>
      <c r="I24" s="22">
        <f t="shared" si="0"/>
        <v>45000</v>
      </c>
      <c r="J24" s="22">
        <f>[2]Sheet1!L23</f>
        <v>45000</v>
      </c>
    </row>
    <row r="25" spans="1:10" ht="14.1" customHeight="1" x14ac:dyDescent="0.3">
      <c r="A25" s="32"/>
      <c r="B25" s="33" t="s">
        <v>60</v>
      </c>
      <c r="C25" s="33"/>
      <c r="D25" s="34"/>
      <c r="E25" s="52" t="s">
        <v>154</v>
      </c>
      <c r="F25" s="366">
        <f>SUM(F26:F29)</f>
        <v>274881.83</v>
      </c>
      <c r="G25" s="366">
        <f t="shared" ref="G25:J25" si="2">SUM(G26:G29)</f>
        <v>163555.06</v>
      </c>
      <c r="H25" s="366">
        <f t="shared" si="2"/>
        <v>190342.94</v>
      </c>
      <c r="I25" s="366">
        <f t="shared" si="0"/>
        <v>353898</v>
      </c>
      <c r="J25" s="366">
        <f t="shared" si="2"/>
        <v>399437</v>
      </c>
    </row>
    <row r="26" spans="1:10" ht="14.1" customHeight="1" x14ac:dyDescent="0.3">
      <c r="A26" s="32"/>
      <c r="B26" s="31"/>
      <c r="C26" s="81" t="s">
        <v>139</v>
      </c>
      <c r="D26" s="79"/>
      <c r="E26" s="52" t="s">
        <v>155</v>
      </c>
      <c r="F26" s="22">
        <v>237481.12</v>
      </c>
      <c r="G26" s="22">
        <v>135030.12</v>
      </c>
      <c r="H26" s="22">
        <v>155810.88</v>
      </c>
      <c r="I26" s="14">
        <f t="shared" si="0"/>
        <v>290841</v>
      </c>
      <c r="J26" s="14">
        <v>300337</v>
      </c>
    </row>
    <row r="27" spans="1:10" ht="14.1" customHeight="1" x14ac:dyDescent="0.3">
      <c r="A27" s="32"/>
      <c r="B27" s="31"/>
      <c r="C27" s="81" t="s">
        <v>140</v>
      </c>
      <c r="D27" s="79"/>
      <c r="E27" s="52" t="s">
        <v>156</v>
      </c>
      <c r="F27" s="22">
        <v>9000</v>
      </c>
      <c r="G27" s="22">
        <v>7200</v>
      </c>
      <c r="H27" s="22">
        <v>9000</v>
      </c>
      <c r="I27" s="14">
        <f t="shared" si="0"/>
        <v>16200</v>
      </c>
      <c r="J27" s="14">
        <f>[2]Sheet1!L26</f>
        <v>16200</v>
      </c>
    </row>
    <row r="28" spans="1:10" ht="14.1" customHeight="1" x14ac:dyDescent="0.3">
      <c r="A28" s="32"/>
      <c r="B28" s="31"/>
      <c r="C28" s="81" t="s">
        <v>141</v>
      </c>
      <c r="D28" s="79"/>
      <c r="E28" s="52" t="s">
        <v>160</v>
      </c>
      <c r="F28" s="22">
        <v>21004.38</v>
      </c>
      <c r="G28" s="22">
        <v>16525.830000000002</v>
      </c>
      <c r="H28" s="22">
        <v>19531.169999999998</v>
      </c>
      <c r="I28" s="14">
        <f t="shared" si="0"/>
        <v>36057</v>
      </c>
      <c r="J28" s="14">
        <v>72100</v>
      </c>
    </row>
    <row r="29" spans="1:10" ht="14.1" customHeight="1" x14ac:dyDescent="0.3">
      <c r="A29" s="32"/>
      <c r="B29" s="31"/>
      <c r="C29" s="81" t="s">
        <v>142</v>
      </c>
      <c r="D29" s="79"/>
      <c r="E29" s="52" t="s">
        <v>157</v>
      </c>
      <c r="F29" s="22">
        <v>7396.33</v>
      </c>
      <c r="G29" s="22">
        <v>4799.1099999999997</v>
      </c>
      <c r="H29" s="22">
        <v>6000.89</v>
      </c>
      <c r="I29" s="14">
        <f t="shared" si="0"/>
        <v>10800</v>
      </c>
      <c r="J29" s="14">
        <f>[2]Sheet1!L28</f>
        <v>10800</v>
      </c>
    </row>
    <row r="30" spans="1:10" ht="14.1" customHeight="1" x14ac:dyDescent="0.3">
      <c r="A30" s="32"/>
      <c r="B30" s="113" t="s">
        <v>6</v>
      </c>
      <c r="C30" s="112"/>
      <c r="E30" s="52" t="s">
        <v>161</v>
      </c>
      <c r="F30" s="14"/>
      <c r="G30" s="14"/>
      <c r="H30" s="14" t="s">
        <v>403</v>
      </c>
      <c r="I30" s="14"/>
      <c r="J30" s="14"/>
    </row>
    <row r="31" spans="1:10" ht="14.1" customHeight="1" x14ac:dyDescent="0.3">
      <c r="A31" s="32"/>
      <c r="B31" s="33"/>
      <c r="C31" s="115" t="s">
        <v>6</v>
      </c>
      <c r="D31" s="112"/>
      <c r="E31" s="52" t="s">
        <v>157</v>
      </c>
      <c r="F31" s="161"/>
      <c r="G31" s="365">
        <v>0</v>
      </c>
      <c r="H31" s="365">
        <v>0</v>
      </c>
      <c r="I31" s="365">
        <v>0</v>
      </c>
      <c r="J31" s="365">
        <v>0</v>
      </c>
    </row>
    <row r="32" spans="1:10" ht="14.1" customHeight="1" x14ac:dyDescent="0.3">
      <c r="A32" s="32"/>
      <c r="B32" s="33"/>
      <c r="C32" s="635" t="s">
        <v>242</v>
      </c>
      <c r="D32" s="636"/>
      <c r="E32" s="52"/>
      <c r="F32" s="14">
        <v>40000</v>
      </c>
      <c r="G32" s="14">
        <v>0</v>
      </c>
      <c r="H32" s="14">
        <v>45000</v>
      </c>
      <c r="I32" s="14">
        <f>SUM(G32:H32)</f>
        <v>45000</v>
      </c>
      <c r="J32" s="14">
        <f>[2]Sheet1!$L$31</f>
        <v>45000</v>
      </c>
    </row>
    <row r="33" spans="1:10" ht="14.1" customHeight="1" x14ac:dyDescent="0.3">
      <c r="A33" s="32"/>
      <c r="B33" s="33"/>
      <c r="C33" s="257" t="s">
        <v>306</v>
      </c>
      <c r="D33" s="256"/>
      <c r="E33" s="52"/>
      <c r="F33" s="14">
        <v>0</v>
      </c>
      <c r="G33" s="14">
        <v>0</v>
      </c>
      <c r="H33" s="14">
        <v>0</v>
      </c>
      <c r="I33" s="14">
        <f>SUM(G33:H33)</f>
        <v>0</v>
      </c>
      <c r="J33" s="14">
        <v>0</v>
      </c>
    </row>
    <row r="34" spans="1:10" ht="14.1" customHeight="1" x14ac:dyDescent="0.3">
      <c r="A34" s="32"/>
      <c r="B34" s="618" t="s">
        <v>87</v>
      </c>
      <c r="C34" s="618"/>
      <c r="D34" s="619"/>
      <c r="E34" s="84"/>
      <c r="F34" s="201">
        <f>SUM(F13,F14,F15,F25,F31,F32,F33)</f>
        <v>3371200.76</v>
      </c>
      <c r="G34" s="201">
        <f t="shared" ref="G34:J34" si="3">SUM(G13,G14,G15,G25,G32)</f>
        <v>1787552.1800000002</v>
      </c>
      <c r="H34" s="201">
        <f t="shared" si="3"/>
        <v>2028883.8199999998</v>
      </c>
      <c r="I34" s="201">
        <f>SUM(I13,I14,I15,I25,I32)</f>
        <v>3816436</v>
      </c>
      <c r="J34" s="201">
        <f t="shared" si="3"/>
        <v>3954356</v>
      </c>
    </row>
    <row r="35" spans="1:10" ht="14.1" customHeight="1" x14ac:dyDescent="0.3">
      <c r="A35" s="11" t="s">
        <v>7</v>
      </c>
      <c r="B35" s="13"/>
      <c r="C35" s="20"/>
      <c r="D35" s="44"/>
      <c r="E35" s="84"/>
      <c r="F35" s="14"/>
      <c r="G35" s="14"/>
      <c r="H35" s="14"/>
      <c r="I35" s="14"/>
      <c r="J35" s="14"/>
    </row>
    <row r="36" spans="1:10" ht="14.1" customHeight="1" x14ac:dyDescent="0.3">
      <c r="A36" s="11"/>
      <c r="B36" s="620" t="s">
        <v>8</v>
      </c>
      <c r="C36" s="621"/>
      <c r="D36" s="622"/>
      <c r="E36" s="52" t="s">
        <v>121</v>
      </c>
      <c r="F36" s="366">
        <f>SUM(F37:F38)</f>
        <v>172944.5</v>
      </c>
      <c r="G36" s="366">
        <f t="shared" ref="G36:J36" si="4">SUM(G37:G38)</f>
        <v>86854</v>
      </c>
      <c r="H36" s="366">
        <f>SUM(H37:H38)</f>
        <v>163146</v>
      </c>
      <c r="I36" s="366">
        <f>SUM(G36:H36)</f>
        <v>250000</v>
      </c>
      <c r="J36" s="366">
        <f t="shared" si="4"/>
        <v>250000</v>
      </c>
    </row>
    <row r="37" spans="1:10" ht="14.1" customHeight="1" x14ac:dyDescent="0.3">
      <c r="A37" s="11"/>
      <c r="B37" s="119"/>
      <c r="C37" s="620" t="s">
        <v>8</v>
      </c>
      <c r="D37" s="622"/>
      <c r="E37" s="52" t="s">
        <v>114</v>
      </c>
      <c r="F37" s="22">
        <v>108225.5</v>
      </c>
      <c r="G37" s="22">
        <v>81944</v>
      </c>
      <c r="H37" s="22">
        <v>68056</v>
      </c>
      <c r="I37" s="22">
        <f>SUM(G37:H37)</f>
        <v>150000</v>
      </c>
      <c r="J37" s="161">
        <v>150000</v>
      </c>
    </row>
    <row r="38" spans="1:10" ht="14.1" customHeight="1" x14ac:dyDescent="0.3">
      <c r="A38" s="11"/>
      <c r="B38" s="119"/>
      <c r="C38" s="620" t="s">
        <v>43</v>
      </c>
      <c r="D38" s="622"/>
      <c r="E38" s="52" t="s">
        <v>516</v>
      </c>
      <c r="F38" s="22">
        <v>64719</v>
      </c>
      <c r="G38" s="22">
        <v>4910</v>
      </c>
      <c r="H38" s="22">
        <v>95090</v>
      </c>
      <c r="I38" s="22">
        <f>SUM(G38:H38)</f>
        <v>100000</v>
      </c>
      <c r="J38" s="161">
        <v>100000</v>
      </c>
    </row>
    <row r="39" spans="1:10" ht="14.1" customHeight="1" x14ac:dyDescent="0.3">
      <c r="A39" s="59"/>
      <c r="B39" s="181"/>
      <c r="C39" s="181"/>
      <c r="D39" s="182"/>
      <c r="E39" s="183"/>
      <c r="F39" s="203"/>
      <c r="G39" s="203"/>
      <c r="H39" s="203"/>
      <c r="I39" s="203"/>
      <c r="J39" s="203"/>
    </row>
    <row r="40" spans="1:10" ht="14.1" customHeight="1" x14ac:dyDescent="0.3">
      <c r="A40" s="13"/>
      <c r="B40" s="355"/>
      <c r="C40" s="355"/>
      <c r="D40" s="356"/>
      <c r="E40" s="159"/>
      <c r="F40" s="213"/>
      <c r="G40" s="213"/>
      <c r="H40" s="213"/>
      <c r="I40" s="213"/>
      <c r="J40" s="213"/>
    </row>
    <row r="41" spans="1:10" s="421" customFormat="1" ht="14.1" customHeight="1" x14ac:dyDescent="0.3">
      <c r="A41" s="13"/>
      <c r="B41" s="443"/>
      <c r="C41" s="443"/>
      <c r="D41" s="444"/>
      <c r="E41" s="159"/>
      <c r="F41" s="213"/>
      <c r="G41" s="213"/>
      <c r="H41" s="213"/>
      <c r="I41" s="213"/>
      <c r="J41" s="213"/>
    </row>
    <row r="42" spans="1:10" s="421" customFormat="1" ht="14.1" customHeight="1" x14ac:dyDescent="0.3">
      <c r="A42" s="13"/>
      <c r="B42" s="443"/>
      <c r="C42" s="443"/>
      <c r="D42" s="444"/>
      <c r="E42" s="159"/>
      <c r="F42" s="213"/>
      <c r="G42" s="213"/>
      <c r="H42" s="213"/>
      <c r="I42" s="213"/>
      <c r="J42" s="213"/>
    </row>
    <row r="43" spans="1:10" s="421" customFormat="1" ht="14.1" customHeight="1" x14ac:dyDescent="0.3">
      <c r="A43" s="13"/>
      <c r="B43" s="443"/>
      <c r="C43" s="443"/>
      <c r="D43" s="444"/>
      <c r="E43" s="159"/>
      <c r="F43" s="213"/>
      <c r="G43" s="213"/>
      <c r="H43" s="213"/>
      <c r="I43" s="213"/>
      <c r="J43" s="213"/>
    </row>
    <row r="44" spans="1:10" ht="18" customHeight="1" thickBot="1" x14ac:dyDescent="0.35">
      <c r="A44" s="361" t="s">
        <v>69</v>
      </c>
      <c r="B44" s="362"/>
      <c r="C44" s="362"/>
      <c r="D44" s="363"/>
      <c r="E44" s="159"/>
      <c r="F44" s="213"/>
      <c r="G44" s="213"/>
      <c r="H44" s="213"/>
      <c r="I44" s="213"/>
      <c r="J44" s="196" t="s">
        <v>223</v>
      </c>
    </row>
    <row r="45" spans="1:10" ht="12" customHeight="1" thickBot="1" x14ac:dyDescent="0.35">
      <c r="A45" s="25"/>
      <c r="B45" s="26"/>
      <c r="C45" s="26"/>
      <c r="D45" s="26"/>
      <c r="E45" s="27"/>
      <c r="F45" s="278"/>
      <c r="G45" s="642" t="s">
        <v>20</v>
      </c>
      <c r="H45" s="642"/>
      <c r="I45" s="642"/>
      <c r="J45" s="615" t="s">
        <v>25</v>
      </c>
    </row>
    <row r="46" spans="1:10" ht="12" customHeight="1" x14ac:dyDescent="0.3">
      <c r="A46" s="646" t="s">
        <v>1</v>
      </c>
      <c r="B46" s="647"/>
      <c r="C46" s="647"/>
      <c r="D46" s="643"/>
      <c r="E46" s="685" t="s">
        <v>17</v>
      </c>
      <c r="F46" s="279" t="s">
        <v>18</v>
      </c>
      <c r="G46" s="644" t="s">
        <v>19</v>
      </c>
      <c r="H46" s="644" t="s">
        <v>24</v>
      </c>
      <c r="I46" s="644" t="s">
        <v>23</v>
      </c>
      <c r="J46" s="616"/>
    </row>
    <row r="47" spans="1:10" ht="12" customHeight="1" thickBot="1" x14ac:dyDescent="0.35">
      <c r="A47" s="688"/>
      <c r="B47" s="689"/>
      <c r="C47" s="689"/>
      <c r="D47" s="690"/>
      <c r="E47" s="686"/>
      <c r="F47" s="291" t="s">
        <v>19</v>
      </c>
      <c r="G47" s="687"/>
      <c r="H47" s="687"/>
      <c r="I47" s="687"/>
      <c r="J47" s="291" t="s">
        <v>26</v>
      </c>
    </row>
    <row r="48" spans="1:10" ht="12" customHeight="1" x14ac:dyDescent="0.3">
      <c r="A48" s="691"/>
      <c r="B48" s="692"/>
      <c r="C48" s="692"/>
      <c r="D48" s="693"/>
      <c r="E48" s="289"/>
      <c r="F48" s="289"/>
      <c r="G48" s="289"/>
      <c r="H48" s="289"/>
      <c r="I48" s="289"/>
      <c r="J48" s="289"/>
    </row>
    <row r="49" spans="1:10" ht="11.1" customHeight="1" x14ac:dyDescent="0.3">
      <c r="A49" s="11"/>
      <c r="B49" s="620" t="s">
        <v>9</v>
      </c>
      <c r="C49" s="621"/>
      <c r="D49" s="622"/>
      <c r="E49" s="52" t="s">
        <v>122</v>
      </c>
      <c r="F49" s="366">
        <f>SUM(F50)</f>
        <v>276763.09999999998</v>
      </c>
      <c r="G49" s="366">
        <f>SUM(G50)</f>
        <v>13042</v>
      </c>
      <c r="H49" s="366">
        <f>SUM(H50)</f>
        <v>186958</v>
      </c>
      <c r="I49" s="366">
        <f t="shared" ref="I49:I59" si="5">SUM(G49:H49)</f>
        <v>200000</v>
      </c>
      <c r="J49" s="366">
        <f>SUM(J50)</f>
        <v>200000</v>
      </c>
    </row>
    <row r="50" spans="1:10" ht="11.1" customHeight="1" x14ac:dyDescent="0.3">
      <c r="A50" s="11"/>
      <c r="B50" s="119"/>
      <c r="C50" s="620" t="s">
        <v>50</v>
      </c>
      <c r="D50" s="622"/>
      <c r="E50" s="52" t="s">
        <v>115</v>
      </c>
      <c r="F50" s="22">
        <v>276763.09999999998</v>
      </c>
      <c r="G50" s="22">
        <v>13042</v>
      </c>
      <c r="H50" s="22">
        <v>186958</v>
      </c>
      <c r="I50" s="22">
        <f>SUM(G50:H50)</f>
        <v>200000</v>
      </c>
      <c r="J50" s="161">
        <v>200000</v>
      </c>
    </row>
    <row r="51" spans="1:10" ht="11.1" customHeight="1" x14ac:dyDescent="0.3">
      <c r="A51" s="11"/>
      <c r="B51" s="620" t="s">
        <v>10</v>
      </c>
      <c r="C51" s="621"/>
      <c r="D51" s="622"/>
      <c r="E51" s="52" t="s">
        <v>123</v>
      </c>
      <c r="F51" s="366">
        <f>SUM(F52:F55)</f>
        <v>251700.16999999998</v>
      </c>
      <c r="G51" s="366">
        <f>SUM(G52:G55)</f>
        <v>94385</v>
      </c>
      <c r="H51" s="366">
        <f>SUM(H52:H55)</f>
        <v>205615</v>
      </c>
      <c r="I51" s="366">
        <f t="shared" si="5"/>
        <v>300000</v>
      </c>
      <c r="J51" s="366">
        <f>SUM(J52:J55)</f>
        <v>300000</v>
      </c>
    </row>
    <row r="52" spans="1:10" ht="11.1" customHeight="1" x14ac:dyDescent="0.3">
      <c r="A52" s="11"/>
      <c r="B52" s="119"/>
      <c r="C52" s="620" t="s">
        <v>35</v>
      </c>
      <c r="D52" s="622"/>
      <c r="E52" s="52" t="s">
        <v>116</v>
      </c>
      <c r="F52" s="22">
        <v>85801.91</v>
      </c>
      <c r="G52" s="22">
        <v>46000</v>
      </c>
      <c r="H52" s="22">
        <v>54000</v>
      </c>
      <c r="I52" s="22">
        <f>SUM(G52:H52)</f>
        <v>100000</v>
      </c>
      <c r="J52" s="161">
        <v>100000</v>
      </c>
    </row>
    <row r="53" spans="1:10" ht="11.1" customHeight="1" x14ac:dyDescent="0.3">
      <c r="A53" s="11"/>
      <c r="B53" s="119"/>
      <c r="C53" s="620" t="s">
        <v>189</v>
      </c>
      <c r="D53" s="622"/>
      <c r="E53" s="52" t="s">
        <v>191</v>
      </c>
      <c r="F53" s="22">
        <v>62870</v>
      </c>
      <c r="G53" s="22">
        <v>36385</v>
      </c>
      <c r="H53" s="22">
        <v>13615</v>
      </c>
      <c r="I53" s="22">
        <f>SUM(G53:H53)</f>
        <v>50000</v>
      </c>
      <c r="J53" s="161">
        <v>50000</v>
      </c>
    </row>
    <row r="54" spans="1:10" ht="11.1" customHeight="1" x14ac:dyDescent="0.3">
      <c r="A54" s="11"/>
      <c r="B54" s="164"/>
      <c r="C54" s="164" t="s">
        <v>216</v>
      </c>
      <c r="D54" s="163"/>
      <c r="E54" s="52" t="s">
        <v>293</v>
      </c>
      <c r="F54" s="22">
        <v>0</v>
      </c>
      <c r="G54" s="22">
        <v>8500</v>
      </c>
      <c r="H54" s="22">
        <v>41500</v>
      </c>
      <c r="I54" s="22">
        <f>SUM(G54:H54)</f>
        <v>50000</v>
      </c>
      <c r="J54" s="161">
        <v>50000</v>
      </c>
    </row>
    <row r="55" spans="1:10" ht="11.1" customHeight="1" x14ac:dyDescent="0.3">
      <c r="A55" s="11"/>
      <c r="B55" s="119"/>
      <c r="C55" s="635" t="s">
        <v>190</v>
      </c>
      <c r="D55" s="622"/>
      <c r="E55" s="52" t="s">
        <v>117</v>
      </c>
      <c r="F55" s="22">
        <v>103028.26</v>
      </c>
      <c r="G55" s="22">
        <v>3500</v>
      </c>
      <c r="H55" s="22">
        <v>96500</v>
      </c>
      <c r="I55" s="22">
        <f>SUM(G55:H55)</f>
        <v>100000</v>
      </c>
      <c r="J55" s="161">
        <v>100000</v>
      </c>
    </row>
    <row r="56" spans="1:10" ht="11.1" customHeight="1" x14ac:dyDescent="0.3">
      <c r="A56" s="11"/>
      <c r="B56" s="620" t="s">
        <v>73</v>
      </c>
      <c r="C56" s="621"/>
      <c r="D56" s="622"/>
      <c r="E56" s="52" t="s">
        <v>125</v>
      </c>
      <c r="F56" s="366">
        <f>SUM(F57:F58)</f>
        <v>53022.26</v>
      </c>
      <c r="G56" s="366">
        <f>SUM(G57:G58)</f>
        <v>14009.47</v>
      </c>
      <c r="H56" s="366">
        <f>SUM(H57:H58)</f>
        <v>40990.53</v>
      </c>
      <c r="I56" s="366">
        <f t="shared" si="5"/>
        <v>55000</v>
      </c>
      <c r="J56" s="366">
        <f>SUM(J57:J58)</f>
        <v>65000</v>
      </c>
    </row>
    <row r="57" spans="1:10" ht="11.1" customHeight="1" x14ac:dyDescent="0.3">
      <c r="A57" s="11"/>
      <c r="B57" s="119"/>
      <c r="C57" s="620" t="s">
        <v>42</v>
      </c>
      <c r="D57" s="622"/>
      <c r="E57" s="52" t="s">
        <v>119</v>
      </c>
      <c r="F57" s="22">
        <v>34878.26</v>
      </c>
      <c r="G57" s="22">
        <v>14009.47</v>
      </c>
      <c r="H57" s="22">
        <v>15990.53</v>
      </c>
      <c r="I57" s="22">
        <f>SUM(G57:H57)</f>
        <v>30000</v>
      </c>
      <c r="J57" s="161">
        <v>40000</v>
      </c>
    </row>
    <row r="58" spans="1:10" s="221" customFormat="1" ht="11.1" customHeight="1" x14ac:dyDescent="0.3">
      <c r="A58" s="218"/>
      <c r="B58" s="219"/>
      <c r="C58" s="694" t="s">
        <v>112</v>
      </c>
      <c r="D58" s="695"/>
      <c r="E58" s="220" t="s">
        <v>120</v>
      </c>
      <c r="F58" s="161">
        <v>18144</v>
      </c>
      <c r="G58" s="161">
        <v>0</v>
      </c>
      <c r="H58" s="161">
        <v>25000</v>
      </c>
      <c r="I58" s="161">
        <f>SUM(G58:H58)</f>
        <v>25000</v>
      </c>
      <c r="J58" s="161">
        <v>25000</v>
      </c>
    </row>
    <row r="59" spans="1:10" ht="1.2" customHeight="1" x14ac:dyDescent="0.3">
      <c r="A59" s="11"/>
      <c r="B59" s="635" t="s">
        <v>58</v>
      </c>
      <c r="C59" s="635"/>
      <c r="D59" s="636"/>
      <c r="E59" s="52" t="s">
        <v>162</v>
      </c>
      <c r="F59" s="22">
        <f>SUM(F60)</f>
        <v>0</v>
      </c>
      <c r="G59" s="22">
        <v>0</v>
      </c>
      <c r="H59" s="22">
        <f t="shared" ref="H59:J59" si="6">SUM(H60)</f>
        <v>0</v>
      </c>
      <c r="I59" s="22">
        <f t="shared" si="5"/>
        <v>0</v>
      </c>
      <c r="J59" s="22">
        <f t="shared" si="6"/>
        <v>0</v>
      </c>
    </row>
    <row r="60" spans="1:10" ht="0.6" customHeight="1" x14ac:dyDescent="0.3">
      <c r="A60" s="11"/>
      <c r="B60" s="121"/>
      <c r="C60" s="635" t="s">
        <v>101</v>
      </c>
      <c r="D60" s="636"/>
      <c r="E60" s="52" t="s">
        <v>165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</row>
    <row r="61" spans="1:10" ht="11.1" customHeight="1" x14ac:dyDescent="0.3">
      <c r="A61" s="11"/>
      <c r="B61" s="620" t="s">
        <v>13</v>
      </c>
      <c r="C61" s="620"/>
      <c r="D61" s="636"/>
      <c r="E61" s="52" t="s">
        <v>166</v>
      </c>
      <c r="F61" s="366">
        <f>SUM(F62:F64)</f>
        <v>150704</v>
      </c>
      <c r="G61" s="366">
        <f>SUM(G62:G64)</f>
        <v>50922</v>
      </c>
      <c r="H61" s="366">
        <f>SUM(H62:H64)</f>
        <v>149078</v>
      </c>
      <c r="I61" s="366">
        <f>SUM(G61:H61)</f>
        <v>200000</v>
      </c>
      <c r="J61" s="366">
        <f>SUM(J62:J63)</f>
        <v>200000</v>
      </c>
    </row>
    <row r="62" spans="1:10" ht="10.95" hidden="1" customHeight="1" x14ac:dyDescent="0.3">
      <c r="A62" s="11"/>
      <c r="B62" s="119"/>
      <c r="C62" s="635" t="s">
        <v>192</v>
      </c>
      <c r="D62" s="622"/>
      <c r="E62" s="52" t="s">
        <v>193</v>
      </c>
      <c r="F62" s="22">
        <v>0</v>
      </c>
      <c r="G62" s="22"/>
      <c r="H62" s="22"/>
      <c r="I62" s="22"/>
      <c r="J62" s="22"/>
    </row>
    <row r="63" spans="1:10" ht="11.1" customHeight="1" x14ac:dyDescent="0.3">
      <c r="A63" s="11"/>
      <c r="B63" s="119"/>
      <c r="C63" s="121" t="s">
        <v>103</v>
      </c>
      <c r="D63" s="123"/>
      <c r="E63" s="52" t="s">
        <v>168</v>
      </c>
      <c r="F63" s="22">
        <v>143904</v>
      </c>
      <c r="G63" s="22">
        <v>50922</v>
      </c>
      <c r="H63" s="22">
        <v>149078</v>
      </c>
      <c r="I63" s="22">
        <f t="shared" ref="I63:I68" si="7">SUM(G63:H63)</f>
        <v>200000</v>
      </c>
      <c r="J63" s="22">
        <v>200000</v>
      </c>
    </row>
    <row r="64" spans="1:10" ht="11.1" customHeight="1" x14ac:dyDescent="0.3">
      <c r="A64" s="11"/>
      <c r="B64" s="261"/>
      <c r="C64" s="263" t="s">
        <v>307</v>
      </c>
      <c r="D64" s="262"/>
      <c r="E64" s="52"/>
      <c r="F64" s="22">
        <v>6800</v>
      </c>
      <c r="G64" s="161">
        <v>0</v>
      </c>
      <c r="H64" s="161">
        <v>0</v>
      </c>
      <c r="I64" s="161">
        <f t="shared" si="7"/>
        <v>0</v>
      </c>
      <c r="J64" s="161">
        <v>0</v>
      </c>
    </row>
    <row r="65" spans="1:13" ht="11.1" customHeight="1" x14ac:dyDescent="0.3">
      <c r="A65" s="11"/>
      <c r="B65" s="620" t="s">
        <v>74</v>
      </c>
      <c r="C65" s="621"/>
      <c r="D65" s="622"/>
      <c r="E65" s="52" t="s">
        <v>169</v>
      </c>
      <c r="F65" s="366">
        <f>SUM(F66)</f>
        <v>46575</v>
      </c>
      <c r="G65" s="366">
        <f>SUM(G66)</f>
        <v>24075</v>
      </c>
      <c r="H65" s="366">
        <f>SUM(H66)</f>
        <v>75925</v>
      </c>
      <c r="I65" s="366">
        <f t="shared" si="7"/>
        <v>100000</v>
      </c>
      <c r="J65" s="366">
        <f>SUM(J66)</f>
        <v>150000</v>
      </c>
    </row>
    <row r="66" spans="1:13" ht="11.1" customHeight="1" x14ac:dyDescent="0.3">
      <c r="A66" s="11"/>
      <c r="B66" s="119"/>
      <c r="C66" s="635" t="s">
        <v>195</v>
      </c>
      <c r="D66" s="622"/>
      <c r="E66" s="52" t="s">
        <v>194</v>
      </c>
      <c r="F66" s="22">
        <v>46575</v>
      </c>
      <c r="G66" s="22">
        <v>24075</v>
      </c>
      <c r="H66" s="22">
        <v>75925</v>
      </c>
      <c r="I66" s="22">
        <f t="shared" si="7"/>
        <v>100000</v>
      </c>
      <c r="J66" s="161">
        <v>150000</v>
      </c>
      <c r="M66" s="39" t="s">
        <v>54</v>
      </c>
    </row>
    <row r="67" spans="1:13" ht="11.1" customHeight="1" x14ac:dyDescent="0.3">
      <c r="A67" s="11"/>
      <c r="B67" s="620" t="s">
        <v>75</v>
      </c>
      <c r="C67" s="620"/>
      <c r="D67" s="636"/>
      <c r="E67" s="52" t="s">
        <v>172</v>
      </c>
      <c r="F67" s="365">
        <f>SUM(F68:F70)</f>
        <v>615011</v>
      </c>
      <c r="G67" s="365">
        <f>SUM(G68:G70)</f>
        <v>67800</v>
      </c>
      <c r="H67" s="365">
        <f>SUM(H68:H68)</f>
        <v>37200</v>
      </c>
      <c r="I67" s="365">
        <f t="shared" si="7"/>
        <v>105000</v>
      </c>
      <c r="J67" s="365">
        <f>SUM(J68:J68)</f>
        <v>150000</v>
      </c>
    </row>
    <row r="68" spans="1:13" ht="11.1" customHeight="1" x14ac:dyDescent="0.3">
      <c r="A68" s="11"/>
      <c r="B68" s="119"/>
      <c r="C68" s="620" t="s">
        <v>75</v>
      </c>
      <c r="D68" s="622"/>
      <c r="E68" s="52" t="s">
        <v>179</v>
      </c>
      <c r="F68" s="22">
        <v>615011</v>
      </c>
      <c r="G68" s="22">
        <v>67800</v>
      </c>
      <c r="H68" s="22">
        <v>37200</v>
      </c>
      <c r="I68" s="22">
        <f t="shared" si="7"/>
        <v>105000</v>
      </c>
      <c r="J68" s="22">
        <v>150000</v>
      </c>
    </row>
    <row r="69" spans="1:13" ht="10.95" hidden="1" customHeight="1" x14ac:dyDescent="0.3">
      <c r="A69" s="11"/>
      <c r="B69" s="119"/>
      <c r="C69" s="620" t="s">
        <v>243</v>
      </c>
      <c r="D69" s="636"/>
      <c r="E69" s="52"/>
      <c r="F69" s="22"/>
      <c r="G69" s="22"/>
      <c r="H69" s="22"/>
      <c r="I69" s="22"/>
      <c r="J69" s="22"/>
    </row>
    <row r="70" spans="1:13" ht="10.95" hidden="1" customHeight="1" x14ac:dyDescent="0.3">
      <c r="A70" s="11"/>
      <c r="B70" s="119"/>
      <c r="C70" s="620" t="s">
        <v>244</v>
      </c>
      <c r="D70" s="636"/>
      <c r="E70" s="52"/>
      <c r="F70" s="22"/>
      <c r="G70" s="22"/>
      <c r="H70" s="22"/>
      <c r="I70" s="22"/>
      <c r="J70" s="22"/>
    </row>
    <row r="71" spans="1:13" ht="11.1" customHeight="1" x14ac:dyDescent="0.3">
      <c r="A71" s="38"/>
      <c r="B71" s="618" t="s">
        <v>88</v>
      </c>
      <c r="C71" s="618"/>
      <c r="D71" s="619"/>
      <c r="E71" s="84"/>
      <c r="F71" s="201">
        <f>SUM(F67,F65,F61,F59,F56,F51,F49,F36)</f>
        <v>1566720.0299999998</v>
      </c>
      <c r="G71" s="201">
        <f>SUM(G37,G38,G50,G52,G53,G54,G55,G57,G58,G63,G64,G66,G68)</f>
        <v>351087.47</v>
      </c>
      <c r="H71" s="201">
        <f>SUM(H68,H66,H63,H58,H57,H55,H54,H53,H52,H38,H37)</f>
        <v>671954.53</v>
      </c>
      <c r="I71" s="201">
        <f>SUM(I66,I64,I63,I58,I57,I55,I54,I53,I52,I50,I38,I37,I68)</f>
        <v>1210000</v>
      </c>
      <c r="J71" s="201">
        <f>SUM(J67,J65,J61,J59,J56,J51,J49,J36)</f>
        <v>1315000</v>
      </c>
    </row>
    <row r="72" spans="1:13" ht="11.1" customHeight="1" x14ac:dyDescent="0.3">
      <c r="A72" s="651" t="s">
        <v>15</v>
      </c>
      <c r="B72" s="618"/>
      <c r="C72" s="618"/>
      <c r="D72" s="619"/>
      <c r="E72" s="84"/>
      <c r="F72" s="17"/>
      <c r="G72" s="17"/>
      <c r="H72" s="17"/>
      <c r="I72" s="17"/>
      <c r="J72" s="17"/>
    </row>
    <row r="73" spans="1:13" ht="11.1" customHeight="1" x14ac:dyDescent="0.3">
      <c r="A73" s="38"/>
      <c r="B73" s="621" t="s">
        <v>86</v>
      </c>
      <c r="C73" s="621"/>
      <c r="D73" s="622"/>
      <c r="E73" s="52" t="s">
        <v>180</v>
      </c>
      <c r="F73" s="53"/>
      <c r="G73" s="53"/>
      <c r="H73" s="53"/>
      <c r="I73" s="53"/>
      <c r="J73" s="53"/>
    </row>
    <row r="74" spans="1:13" ht="11.1" customHeight="1" x14ac:dyDescent="0.3">
      <c r="A74" s="38"/>
      <c r="B74" s="118"/>
      <c r="C74" s="620" t="s">
        <v>187</v>
      </c>
      <c r="D74" s="622"/>
      <c r="E74" s="52" t="s">
        <v>288</v>
      </c>
      <c r="F74" s="53">
        <v>0</v>
      </c>
      <c r="G74" s="53">
        <f>SUM(G76:G77)</f>
        <v>0</v>
      </c>
      <c r="H74" s="53">
        <v>0</v>
      </c>
      <c r="I74" s="53">
        <v>0</v>
      </c>
      <c r="J74" s="53">
        <v>0</v>
      </c>
    </row>
    <row r="75" spans="1:13" s="421" customFormat="1" ht="11.1" customHeight="1" x14ac:dyDescent="0.3">
      <c r="A75" s="38"/>
      <c r="B75" s="426"/>
      <c r="C75" s="425"/>
      <c r="D75" s="427" t="s">
        <v>430</v>
      </c>
      <c r="E75" s="422" t="s">
        <v>286</v>
      </c>
      <c r="F75" s="53">
        <v>48350</v>
      </c>
      <c r="G75" s="53">
        <v>73394</v>
      </c>
      <c r="H75" s="53">
        <v>6606</v>
      </c>
      <c r="I75" s="53">
        <f>SUM(G75:H75)</f>
        <v>80000</v>
      </c>
      <c r="J75" s="53">
        <v>200000</v>
      </c>
    </row>
    <row r="76" spans="1:13" ht="11.1" customHeight="1" x14ac:dyDescent="0.3">
      <c r="A76" s="38"/>
      <c r="B76" s="162"/>
      <c r="C76" s="164"/>
      <c r="D76" s="165" t="s">
        <v>217</v>
      </c>
      <c r="E76" s="52" t="s">
        <v>354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</row>
    <row r="77" spans="1:13" ht="0.6" customHeight="1" x14ac:dyDescent="0.3">
      <c r="A77" s="38"/>
      <c r="B77" s="118"/>
      <c r="C77" s="33"/>
      <c r="D77" s="131" t="s">
        <v>44</v>
      </c>
      <c r="E77" s="52" t="s">
        <v>291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</row>
    <row r="78" spans="1:13" ht="11.1" customHeight="1" x14ac:dyDescent="0.3">
      <c r="A78" s="38"/>
      <c r="B78" s="118"/>
      <c r="C78" s="653" t="s">
        <v>110</v>
      </c>
      <c r="D78" s="654"/>
      <c r="E78" s="52" t="s">
        <v>181</v>
      </c>
      <c r="F78" s="180"/>
      <c r="G78" s="369">
        <v>0</v>
      </c>
      <c r="H78" s="369">
        <v>0</v>
      </c>
      <c r="I78" s="369">
        <v>0</v>
      </c>
      <c r="J78" s="369">
        <v>0</v>
      </c>
    </row>
    <row r="79" spans="1:13" ht="10.95" customHeight="1" x14ac:dyDescent="0.3">
      <c r="A79" s="38"/>
      <c r="B79" s="162"/>
      <c r="C79" s="164"/>
      <c r="D79" s="165" t="s">
        <v>39</v>
      </c>
      <c r="E79" s="52" t="s">
        <v>287</v>
      </c>
      <c r="F79" s="53">
        <v>0</v>
      </c>
      <c r="G79" s="53">
        <v>0</v>
      </c>
      <c r="H79" s="53">
        <v>0</v>
      </c>
      <c r="I79" s="53">
        <v>0</v>
      </c>
      <c r="J79" s="53">
        <v>60000</v>
      </c>
    </row>
    <row r="80" spans="1:13" ht="10.95" hidden="1" customHeight="1" x14ac:dyDescent="0.3">
      <c r="A80" s="38"/>
      <c r="B80" s="118"/>
      <c r="C80" s="119"/>
      <c r="D80" s="120" t="s">
        <v>198</v>
      </c>
      <c r="E80" s="52" t="s">
        <v>266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</row>
    <row r="81" spans="1:10" ht="10.95" hidden="1" customHeight="1" x14ac:dyDescent="0.3">
      <c r="A81" s="38"/>
      <c r="B81" s="118"/>
      <c r="C81" s="119"/>
      <c r="D81" s="120" t="s">
        <v>40</v>
      </c>
      <c r="E81" s="52" t="s">
        <v>267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</row>
    <row r="82" spans="1:10" ht="10.95" hidden="1" customHeight="1" x14ac:dyDescent="0.3">
      <c r="A82" s="38"/>
      <c r="B82" s="118"/>
      <c r="C82" s="620" t="s">
        <v>199</v>
      </c>
      <c r="D82" s="636"/>
      <c r="E82" s="52" t="s">
        <v>182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</row>
    <row r="83" spans="1:10" ht="10.95" hidden="1" customHeight="1" x14ac:dyDescent="0.3">
      <c r="A83" s="38"/>
      <c r="B83" s="118"/>
      <c r="C83" s="620" t="s">
        <v>111</v>
      </c>
      <c r="D83" s="622"/>
      <c r="E83" s="52" t="s">
        <v>183</v>
      </c>
      <c r="F83" s="53">
        <v>0</v>
      </c>
      <c r="G83" s="53">
        <f>SUM(G77:G77)</f>
        <v>0</v>
      </c>
      <c r="H83" s="53">
        <v>0</v>
      </c>
      <c r="I83" s="53">
        <f>SUM(G83:H83)</f>
        <v>0</v>
      </c>
      <c r="J83" s="53">
        <v>0</v>
      </c>
    </row>
    <row r="84" spans="1:10" ht="11.1" customHeight="1" x14ac:dyDescent="0.3">
      <c r="A84" s="38"/>
      <c r="B84" s="618" t="s">
        <v>89</v>
      </c>
      <c r="C84" s="618"/>
      <c r="D84" s="619"/>
      <c r="E84" s="84"/>
      <c r="F84" s="37">
        <f>SUM(F74:F83)</f>
        <v>48350</v>
      </c>
      <c r="G84" s="37">
        <v>73394</v>
      </c>
      <c r="H84" s="37">
        <f>SUM(H74:H83)</f>
        <v>6606</v>
      </c>
      <c r="I84" s="37">
        <f>SUM(G84:H84)</f>
        <v>80000</v>
      </c>
      <c r="J84" s="37">
        <f>SUM(J74:J83)</f>
        <v>260000</v>
      </c>
    </row>
    <row r="85" spans="1:10" ht="12.75" customHeight="1" thickBot="1" x14ac:dyDescent="0.35">
      <c r="A85" s="630" t="s">
        <v>16</v>
      </c>
      <c r="B85" s="631"/>
      <c r="C85" s="631"/>
      <c r="D85" s="632"/>
      <c r="E85" s="30"/>
      <c r="F85" s="204">
        <f>SUM(F84,F71,F34)</f>
        <v>4986270.7899999991</v>
      </c>
      <c r="G85" s="204">
        <f>SUM(G84,G71,G34)</f>
        <v>2212033.6500000004</v>
      </c>
      <c r="H85" s="204">
        <f>SUM(H84,H71,H34)</f>
        <v>2707444.3499999996</v>
      </c>
      <c r="I85" s="204">
        <f>SUM(I84,I71,I34)</f>
        <v>5106436</v>
      </c>
      <c r="J85" s="204">
        <f>SUM(J84,J71,J34)</f>
        <v>5529356</v>
      </c>
    </row>
    <row r="86" spans="1:10" ht="11.1" customHeight="1" thickTop="1" x14ac:dyDescent="0.3">
      <c r="A86" s="76"/>
      <c r="B86" s="76"/>
      <c r="C86" s="76"/>
      <c r="D86" s="76"/>
      <c r="E86" s="83"/>
      <c r="F86" s="56"/>
      <c r="G86" s="56"/>
      <c r="H86" s="56"/>
      <c r="I86" s="56"/>
      <c r="J86" s="56"/>
    </row>
    <row r="87" spans="1:10" s="333" customFormat="1" ht="11.1" customHeight="1" x14ac:dyDescent="0.3">
      <c r="E87" s="336"/>
      <c r="F87" s="335"/>
      <c r="G87" s="335"/>
      <c r="H87" s="335"/>
      <c r="I87" s="335"/>
      <c r="J87" s="335"/>
    </row>
    <row r="88" spans="1:10" s="333" customFormat="1" ht="14.1" customHeight="1" x14ac:dyDescent="0.3">
      <c r="A88" s="31" t="s">
        <v>28</v>
      </c>
      <c r="B88" s="31"/>
      <c r="C88" s="31"/>
      <c r="D88" s="31"/>
      <c r="E88" s="24" t="s">
        <v>30</v>
      </c>
      <c r="F88" s="48"/>
      <c r="G88" s="48"/>
      <c r="H88" s="40" t="s">
        <v>31</v>
      </c>
      <c r="I88" s="48"/>
      <c r="J88" s="48"/>
    </row>
    <row r="89" spans="1:10" s="333" customFormat="1" ht="14.1" customHeight="1" x14ac:dyDescent="0.3">
      <c r="A89" s="31"/>
      <c r="B89" s="31"/>
      <c r="C89" s="31"/>
      <c r="D89" s="31"/>
      <c r="E89" s="392"/>
      <c r="F89" s="48"/>
      <c r="G89" s="48"/>
      <c r="H89" s="48"/>
      <c r="I89" s="48"/>
      <c r="J89" s="48"/>
    </row>
    <row r="90" spans="1:10" s="333" customFormat="1" ht="14.1" customHeight="1" x14ac:dyDescent="0.3">
      <c r="A90" s="31"/>
      <c r="B90" s="359"/>
      <c r="C90" s="359" t="s">
        <v>389</v>
      </c>
      <c r="D90" s="359"/>
      <c r="E90" s="359"/>
      <c r="F90" s="359" t="s">
        <v>32</v>
      </c>
      <c r="G90" s="359"/>
      <c r="H90" s="360"/>
      <c r="I90" s="359" t="s">
        <v>33</v>
      </c>
      <c r="J90" s="360"/>
    </row>
    <row r="91" spans="1:10" s="333" customFormat="1" ht="14.1" customHeight="1" x14ac:dyDescent="0.3">
      <c r="A91" s="31"/>
      <c r="B91" s="31"/>
      <c r="C91" s="222" t="s">
        <v>29</v>
      </c>
      <c r="D91" s="31"/>
      <c r="E91" s="392"/>
      <c r="F91" s="222" t="s">
        <v>255</v>
      </c>
      <c r="G91" s="31"/>
      <c r="H91" s="48"/>
      <c r="I91" s="222" t="s">
        <v>298</v>
      </c>
      <c r="J91" s="48"/>
    </row>
    <row r="92" spans="1:10" s="333" customFormat="1" ht="14.1" customHeight="1" x14ac:dyDescent="0.3"/>
  </sheetData>
  <mergeCells count="55">
    <mergeCell ref="B71:D71"/>
    <mergeCell ref="C60:D60"/>
    <mergeCell ref="C69:D69"/>
    <mergeCell ref="C70:D70"/>
    <mergeCell ref="C52:D52"/>
    <mergeCell ref="C53:D53"/>
    <mergeCell ref="C55:D55"/>
    <mergeCell ref="C58:D58"/>
    <mergeCell ref="C57:D57"/>
    <mergeCell ref="A10:D10"/>
    <mergeCell ref="A11:D11"/>
    <mergeCell ref="C37:D37"/>
    <mergeCell ref="C38:D38"/>
    <mergeCell ref="C50:D50"/>
    <mergeCell ref="C23:D23"/>
    <mergeCell ref="C32:D32"/>
    <mergeCell ref="B36:D36"/>
    <mergeCell ref="B49:D49"/>
    <mergeCell ref="A48:D48"/>
    <mergeCell ref="A46:D47"/>
    <mergeCell ref="A4:J4"/>
    <mergeCell ref="A5:J5"/>
    <mergeCell ref="G7:I7"/>
    <mergeCell ref="J7:J8"/>
    <mergeCell ref="E8:E9"/>
    <mergeCell ref="I8:I9"/>
    <mergeCell ref="A8:D9"/>
    <mergeCell ref="B51:D51"/>
    <mergeCell ref="B12:D12"/>
    <mergeCell ref="C13:D13"/>
    <mergeCell ref="B14:D14"/>
    <mergeCell ref="C15:D15"/>
    <mergeCell ref="B34:D34"/>
    <mergeCell ref="A72:D72"/>
    <mergeCell ref="B73:D73"/>
    <mergeCell ref="B84:D84"/>
    <mergeCell ref="A85:D85"/>
    <mergeCell ref="B56:D56"/>
    <mergeCell ref="C62:D62"/>
    <mergeCell ref="C66:D66"/>
    <mergeCell ref="B59:D59"/>
    <mergeCell ref="C68:D68"/>
    <mergeCell ref="C74:D74"/>
    <mergeCell ref="C78:D78"/>
    <mergeCell ref="C82:D82"/>
    <mergeCell ref="C83:D83"/>
    <mergeCell ref="B61:D61"/>
    <mergeCell ref="B65:D65"/>
    <mergeCell ref="B67:D67"/>
    <mergeCell ref="G45:I45"/>
    <mergeCell ref="J45:J46"/>
    <mergeCell ref="E46:E47"/>
    <mergeCell ref="I46:I47"/>
    <mergeCell ref="G46:G47"/>
    <mergeCell ref="H46:H47"/>
  </mergeCells>
  <pageMargins left="1.32" right="0.39370078740157483" top="0.35433070866141736" bottom="0.15748031496062992" header="0" footer="0"/>
  <pageSetup paperSize="1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/>
  <dimension ref="A1:P82"/>
  <sheetViews>
    <sheetView topLeftCell="A38" zoomScale="82" zoomScaleNormal="82" workbookViewId="0">
      <selection activeCell="N55" sqref="N55"/>
    </sheetView>
  </sheetViews>
  <sheetFormatPr defaultColWidth="9.109375" defaultRowHeight="14.1" customHeight="1" x14ac:dyDescent="0.3"/>
  <cols>
    <col min="1" max="1" width="3.33203125" style="39" customWidth="1"/>
    <col min="2" max="2" width="2.5546875" style="39" customWidth="1"/>
    <col min="3" max="3" width="3.5546875" style="39" customWidth="1"/>
    <col min="4" max="4" width="41.6640625" style="39" customWidth="1"/>
    <col min="5" max="5" width="16.5546875" style="39" customWidth="1"/>
    <col min="6" max="6" width="16.44140625" style="39" customWidth="1"/>
    <col min="7" max="7" width="15.44140625" style="39" customWidth="1"/>
    <col min="8" max="8" width="15.109375" style="39" customWidth="1"/>
    <col min="9" max="9" width="16" style="39" customWidth="1"/>
    <col min="10" max="10" width="15.6640625" style="39" customWidth="1"/>
    <col min="11" max="16384" width="9.109375" style="39"/>
  </cols>
  <sheetData>
    <row r="1" spans="1:10" s="333" customFormat="1" ht="14.1" customHeight="1" x14ac:dyDescent="0.3">
      <c r="J1" s="341" t="s">
        <v>224</v>
      </c>
    </row>
    <row r="2" spans="1:10" s="333" customFormat="1" ht="14.1" customHeight="1" x14ac:dyDescent="0.3">
      <c r="A2" s="333" t="s">
        <v>0</v>
      </c>
      <c r="J2" s="343" t="s">
        <v>27</v>
      </c>
    </row>
    <row r="3" spans="1:10" s="31" customFormat="1" ht="14.1" customHeight="1" x14ac:dyDescent="0.3">
      <c r="B3" s="31" t="s">
        <v>0</v>
      </c>
      <c r="E3" s="392"/>
      <c r="F3" s="48"/>
      <c r="G3" s="48"/>
      <c r="H3" s="48"/>
      <c r="I3" s="48"/>
      <c r="J3" s="48" t="s">
        <v>27</v>
      </c>
    </row>
    <row r="4" spans="1:10" s="31" customFormat="1" ht="14.1" customHeight="1" x14ac:dyDescent="0.3">
      <c r="A4" s="655" t="s">
        <v>376</v>
      </c>
      <c r="B4" s="655"/>
      <c r="C4" s="655"/>
      <c r="D4" s="655"/>
      <c r="E4" s="655"/>
      <c r="F4" s="655"/>
      <c r="G4" s="655"/>
      <c r="H4" s="655"/>
      <c r="I4" s="655"/>
      <c r="J4" s="655"/>
    </row>
    <row r="5" spans="1:10" ht="14.1" customHeight="1" x14ac:dyDescent="0.3">
      <c r="A5" s="641" t="s">
        <v>377</v>
      </c>
      <c r="B5" s="641"/>
      <c r="C5" s="641"/>
      <c r="D5" s="641"/>
      <c r="E5" s="641"/>
      <c r="F5" s="641"/>
      <c r="G5" s="641"/>
      <c r="H5" s="641"/>
      <c r="I5" s="641"/>
      <c r="J5" s="641"/>
    </row>
    <row r="6" spans="1:10" ht="17.25" customHeight="1" thickBot="1" x14ac:dyDescent="0.35">
      <c r="A6" s="680" t="s">
        <v>45</v>
      </c>
      <c r="B6" s="680"/>
      <c r="C6" s="680"/>
      <c r="D6" s="680"/>
      <c r="G6" t="s">
        <v>54</v>
      </c>
    </row>
    <row r="7" spans="1:10" ht="14.1" customHeight="1" thickBot="1" x14ac:dyDescent="0.35">
      <c r="A7" s="25"/>
      <c r="B7" s="26"/>
      <c r="C7" s="26"/>
      <c r="D7" s="26"/>
      <c r="E7" s="27"/>
      <c r="F7" s="278"/>
      <c r="G7" s="642" t="s">
        <v>20</v>
      </c>
      <c r="H7" s="642"/>
      <c r="I7" s="642"/>
      <c r="J7" s="615" t="s">
        <v>25</v>
      </c>
    </row>
    <row r="8" spans="1:10" ht="14.1" customHeight="1" x14ac:dyDescent="0.3">
      <c r="A8" s="646" t="s">
        <v>1</v>
      </c>
      <c r="B8" s="647"/>
      <c r="C8" s="647"/>
      <c r="D8" s="643"/>
      <c r="E8" s="685" t="s">
        <v>17</v>
      </c>
      <c r="F8" s="279" t="s">
        <v>18</v>
      </c>
      <c r="G8" s="644" t="s">
        <v>19</v>
      </c>
      <c r="H8" s="644" t="s">
        <v>24</v>
      </c>
      <c r="I8" s="644" t="s">
        <v>23</v>
      </c>
      <c r="J8" s="616"/>
    </row>
    <row r="9" spans="1:10" ht="14.1" customHeight="1" thickBot="1" x14ac:dyDescent="0.35">
      <c r="A9" s="688"/>
      <c r="B9" s="689"/>
      <c r="C9" s="689"/>
      <c r="D9" s="690"/>
      <c r="E9" s="686"/>
      <c r="F9" s="291" t="s">
        <v>19</v>
      </c>
      <c r="G9" s="687"/>
      <c r="H9" s="687"/>
      <c r="I9" s="687"/>
      <c r="J9" s="291" t="s">
        <v>26</v>
      </c>
    </row>
    <row r="10" spans="1:10" ht="14.1" customHeight="1" x14ac:dyDescent="0.3">
      <c r="A10" s="691"/>
      <c r="B10" s="692"/>
      <c r="C10" s="692"/>
      <c r="D10" s="693"/>
      <c r="E10" s="289"/>
      <c r="F10" s="289"/>
      <c r="G10" s="289"/>
      <c r="H10" s="289"/>
      <c r="I10" s="289"/>
      <c r="J10" s="289"/>
    </row>
    <row r="11" spans="1:10" ht="14.1" customHeight="1" x14ac:dyDescent="0.3">
      <c r="A11" s="651" t="s">
        <v>62</v>
      </c>
      <c r="B11" s="618"/>
      <c r="C11" s="618"/>
      <c r="D11" s="619"/>
      <c r="E11" s="290"/>
      <c r="F11" s="14"/>
      <c r="G11" s="14"/>
      <c r="H11" s="14"/>
      <c r="I11" s="14"/>
      <c r="J11" s="14"/>
    </row>
    <row r="12" spans="1:10" ht="14.1" customHeight="1" x14ac:dyDescent="0.3">
      <c r="A12" s="32"/>
      <c r="B12" s="621" t="s">
        <v>2</v>
      </c>
      <c r="C12" s="621"/>
      <c r="D12" s="622"/>
      <c r="E12" s="52" t="s">
        <v>158</v>
      </c>
      <c r="F12" s="14"/>
      <c r="G12" s="14"/>
      <c r="H12" s="14"/>
      <c r="I12" s="14"/>
      <c r="J12" s="14"/>
    </row>
    <row r="13" spans="1:10" ht="14.1" customHeight="1" x14ac:dyDescent="0.3">
      <c r="A13" s="32"/>
      <c r="B13" s="33"/>
      <c r="C13" s="621" t="s">
        <v>3</v>
      </c>
      <c r="D13" s="622"/>
      <c r="E13" s="124" t="s">
        <v>78</v>
      </c>
      <c r="F13" s="22">
        <v>1373682</v>
      </c>
      <c r="G13" s="22">
        <v>733294</v>
      </c>
      <c r="H13" s="22">
        <v>733466</v>
      </c>
      <c r="I13" s="22">
        <f t="shared" ref="I13:I28" si="0">SUM(G13:H13)</f>
        <v>1466760</v>
      </c>
      <c r="J13" s="22">
        <v>1530306</v>
      </c>
    </row>
    <row r="14" spans="1:10" ht="14.1" customHeight="1" x14ac:dyDescent="0.3">
      <c r="A14" s="32"/>
      <c r="B14" s="621" t="s">
        <v>4</v>
      </c>
      <c r="C14" s="621"/>
      <c r="D14" s="622"/>
      <c r="E14" s="52" t="s">
        <v>159</v>
      </c>
      <c r="F14" s="366">
        <f>SUM(F16:F23)</f>
        <v>417023</v>
      </c>
      <c r="G14" s="366">
        <f t="shared" ref="G14:J14" si="1">SUM(G16:G23)</f>
        <v>213730</v>
      </c>
      <c r="H14" s="366">
        <f t="shared" si="1"/>
        <v>214730</v>
      </c>
      <c r="I14" s="366">
        <f t="shared" si="0"/>
        <v>428460</v>
      </c>
      <c r="J14" s="366">
        <f t="shared" si="1"/>
        <v>444052</v>
      </c>
    </row>
    <row r="15" spans="1:10" ht="14.1" customHeight="1" x14ac:dyDescent="0.3">
      <c r="A15" s="32"/>
      <c r="B15" s="31"/>
      <c r="C15" s="621" t="s">
        <v>5</v>
      </c>
      <c r="D15" s="622"/>
      <c r="E15" s="124" t="s">
        <v>79</v>
      </c>
      <c r="F15" s="22">
        <v>90000</v>
      </c>
      <c r="G15" s="22">
        <v>48000</v>
      </c>
      <c r="H15" s="22">
        <v>48000</v>
      </c>
      <c r="I15" s="22">
        <f t="shared" si="0"/>
        <v>96000</v>
      </c>
      <c r="J15" s="22">
        <f>[2]Sheet1!M10</f>
        <v>96000</v>
      </c>
    </row>
    <row r="16" spans="1:10" ht="14.1" customHeight="1" x14ac:dyDescent="0.3">
      <c r="A16" s="32"/>
      <c r="B16" s="31"/>
      <c r="C16" s="621" t="s">
        <v>128</v>
      </c>
      <c r="D16" s="622"/>
      <c r="E16" s="238" t="s">
        <v>143</v>
      </c>
      <c r="F16" s="22">
        <v>67500</v>
      </c>
      <c r="G16" s="22">
        <v>33750</v>
      </c>
      <c r="H16" s="22">
        <v>33750</v>
      </c>
      <c r="I16" s="22">
        <f t="shared" si="0"/>
        <v>67500</v>
      </c>
      <c r="J16" s="22">
        <f>[2]Sheet1!M11</f>
        <v>67500</v>
      </c>
    </row>
    <row r="17" spans="1:10" ht="14.1" customHeight="1" x14ac:dyDescent="0.3">
      <c r="A17" s="32"/>
      <c r="B17" s="31"/>
      <c r="C17" s="621" t="s">
        <v>129</v>
      </c>
      <c r="D17" s="622"/>
      <c r="E17" s="238" t="s">
        <v>144</v>
      </c>
      <c r="F17" s="22">
        <v>67500</v>
      </c>
      <c r="G17" s="22">
        <v>33750</v>
      </c>
      <c r="H17" s="22">
        <v>33750</v>
      </c>
      <c r="I17" s="22">
        <f t="shared" si="0"/>
        <v>67500</v>
      </c>
      <c r="J17" s="22">
        <f>[2]Sheet1!M12</f>
        <v>67500</v>
      </c>
    </row>
    <row r="18" spans="1:10" ht="14.1" customHeight="1" x14ac:dyDescent="0.3">
      <c r="A18" s="32"/>
      <c r="B18" s="31"/>
      <c r="C18" s="621" t="s">
        <v>130</v>
      </c>
      <c r="D18" s="622"/>
      <c r="E18" s="238" t="s">
        <v>145</v>
      </c>
      <c r="F18" s="22">
        <v>24000</v>
      </c>
      <c r="G18" s="22">
        <v>24000</v>
      </c>
      <c r="H18" s="22">
        <v>0</v>
      </c>
      <c r="I18" s="22">
        <f t="shared" si="0"/>
        <v>24000</v>
      </c>
      <c r="J18" s="22">
        <f>[2]Sheet1!M13</f>
        <v>24000</v>
      </c>
    </row>
    <row r="19" spans="1:10" ht="14.1" customHeight="1" x14ac:dyDescent="0.3">
      <c r="A19" s="32"/>
      <c r="B19" s="31"/>
      <c r="C19" s="621" t="s">
        <v>133</v>
      </c>
      <c r="D19" s="622"/>
      <c r="E19" s="238" t="s">
        <v>148</v>
      </c>
      <c r="F19" s="22">
        <v>0</v>
      </c>
      <c r="G19" s="22">
        <v>0</v>
      </c>
      <c r="H19" s="22">
        <v>0</v>
      </c>
      <c r="I19" s="22">
        <f t="shared" si="0"/>
        <v>0</v>
      </c>
      <c r="J19" s="22">
        <v>0</v>
      </c>
    </row>
    <row r="20" spans="1:10" ht="14.1" customHeight="1" x14ac:dyDescent="0.3">
      <c r="A20" s="32"/>
      <c r="B20" s="31"/>
      <c r="C20" s="621" t="s">
        <v>137</v>
      </c>
      <c r="D20" s="622"/>
      <c r="E20" s="238" t="s">
        <v>150</v>
      </c>
      <c r="F20" s="22">
        <v>0</v>
      </c>
      <c r="G20" s="22">
        <v>0</v>
      </c>
      <c r="H20" s="22">
        <v>5000</v>
      </c>
      <c r="I20" s="22">
        <f t="shared" si="0"/>
        <v>5000</v>
      </c>
      <c r="J20" s="22">
        <v>10000</v>
      </c>
    </row>
    <row r="21" spans="1:10" ht="14.1" customHeight="1" x14ac:dyDescent="0.3">
      <c r="A21" s="32"/>
      <c r="B21" s="31"/>
      <c r="C21" s="621" t="s">
        <v>136</v>
      </c>
      <c r="D21" s="622"/>
      <c r="E21" s="238" t="s">
        <v>152</v>
      </c>
      <c r="F21" s="22">
        <v>117981</v>
      </c>
      <c r="G21" s="22">
        <v>0</v>
      </c>
      <c r="H21" s="22">
        <v>122230</v>
      </c>
      <c r="I21" s="22">
        <f t="shared" si="0"/>
        <v>122230</v>
      </c>
      <c r="J21" s="22">
        <v>127526</v>
      </c>
    </row>
    <row r="22" spans="1:10" ht="14.1" customHeight="1" x14ac:dyDescent="0.3">
      <c r="A22" s="32"/>
      <c r="B22" s="31"/>
      <c r="C22" s="621" t="s">
        <v>233</v>
      </c>
      <c r="D22" s="622"/>
      <c r="E22" s="238" t="s">
        <v>152</v>
      </c>
      <c r="F22" s="22">
        <v>120042</v>
      </c>
      <c r="G22" s="22">
        <v>122230</v>
      </c>
      <c r="H22" s="22">
        <v>0</v>
      </c>
      <c r="I22" s="22">
        <f t="shared" si="0"/>
        <v>122230</v>
      </c>
      <c r="J22" s="22">
        <v>127526</v>
      </c>
    </row>
    <row r="23" spans="1:10" ht="14.1" customHeight="1" x14ac:dyDescent="0.3">
      <c r="A23" s="32"/>
      <c r="B23" s="31"/>
      <c r="C23" s="621" t="s">
        <v>138</v>
      </c>
      <c r="D23" s="622"/>
      <c r="E23" s="238" t="s">
        <v>153</v>
      </c>
      <c r="F23" s="22">
        <v>20000</v>
      </c>
      <c r="G23" s="22">
        <v>0</v>
      </c>
      <c r="H23" s="22">
        <v>20000</v>
      </c>
      <c r="I23" s="22">
        <f t="shared" si="0"/>
        <v>20000</v>
      </c>
      <c r="J23" s="22">
        <f>[2]Sheet1!M23</f>
        <v>20000</v>
      </c>
    </row>
    <row r="24" spans="1:10" ht="14.1" customHeight="1" x14ac:dyDescent="0.3">
      <c r="A24" s="32"/>
      <c r="B24" s="33" t="s">
        <v>60</v>
      </c>
      <c r="C24" s="33"/>
      <c r="D24" s="34"/>
      <c r="E24" s="52" t="s">
        <v>154</v>
      </c>
      <c r="F24" s="366">
        <f>SUM(F25:F28)</f>
        <v>187896.82</v>
      </c>
      <c r="G24" s="366">
        <f t="shared" ref="G24:J24" si="2">SUM(G25:G28)</f>
        <v>104302.39999999999</v>
      </c>
      <c r="H24" s="366">
        <f t="shared" si="2"/>
        <v>104650.6</v>
      </c>
      <c r="I24" s="366">
        <f t="shared" si="0"/>
        <v>208953</v>
      </c>
      <c r="J24" s="366">
        <f t="shared" si="2"/>
        <v>237754</v>
      </c>
    </row>
    <row r="25" spans="1:10" ht="14.1" customHeight="1" x14ac:dyDescent="0.3">
      <c r="A25" s="32"/>
      <c r="B25" s="31"/>
      <c r="C25" s="81" t="s">
        <v>139</v>
      </c>
      <c r="D25" s="79"/>
      <c r="E25" s="52" t="s">
        <v>155</v>
      </c>
      <c r="F25" s="22">
        <v>164835.6</v>
      </c>
      <c r="G25" s="22">
        <v>87995.28</v>
      </c>
      <c r="H25" s="22">
        <v>88020.72</v>
      </c>
      <c r="I25" s="14">
        <f t="shared" si="0"/>
        <v>176016</v>
      </c>
      <c r="J25" s="14">
        <v>183638</v>
      </c>
    </row>
    <row r="26" spans="1:10" ht="14.1" customHeight="1" x14ac:dyDescent="0.3">
      <c r="A26" s="32"/>
      <c r="B26" s="31"/>
      <c r="C26" s="81" t="s">
        <v>140</v>
      </c>
      <c r="D26" s="79"/>
      <c r="E26" s="52" t="s">
        <v>156</v>
      </c>
      <c r="F26" s="22">
        <v>4500</v>
      </c>
      <c r="G26" s="22">
        <v>3600</v>
      </c>
      <c r="H26" s="22">
        <v>3600</v>
      </c>
      <c r="I26" s="14">
        <f t="shared" si="0"/>
        <v>7200</v>
      </c>
      <c r="J26" s="14">
        <f>[2]Sheet1!M26</f>
        <v>7200</v>
      </c>
    </row>
    <row r="27" spans="1:10" ht="14.1" customHeight="1" x14ac:dyDescent="0.3">
      <c r="A27" s="32"/>
      <c r="B27" s="31"/>
      <c r="C27" s="81" t="s">
        <v>141</v>
      </c>
      <c r="D27" s="79"/>
      <c r="E27" s="52" t="s">
        <v>160</v>
      </c>
      <c r="F27" s="22">
        <v>14061.22</v>
      </c>
      <c r="G27" s="22">
        <v>10307.120000000001</v>
      </c>
      <c r="H27" s="22">
        <v>10629.88</v>
      </c>
      <c r="I27" s="14">
        <f t="shared" si="0"/>
        <v>20937</v>
      </c>
      <c r="J27" s="14">
        <v>42116</v>
      </c>
    </row>
    <row r="28" spans="1:10" ht="14.1" customHeight="1" x14ac:dyDescent="0.3">
      <c r="A28" s="32"/>
      <c r="B28" s="31"/>
      <c r="C28" s="81" t="s">
        <v>142</v>
      </c>
      <c r="D28" s="79"/>
      <c r="E28" s="52" t="s">
        <v>157</v>
      </c>
      <c r="F28" s="22">
        <v>4500</v>
      </c>
      <c r="G28" s="22">
        <v>2400</v>
      </c>
      <c r="H28" s="22">
        <v>2400</v>
      </c>
      <c r="I28" s="14">
        <f t="shared" si="0"/>
        <v>4800</v>
      </c>
      <c r="J28" s="14">
        <f>[2]Sheet1!M28</f>
        <v>4800</v>
      </c>
    </row>
    <row r="29" spans="1:10" ht="14.1" customHeight="1" x14ac:dyDescent="0.3">
      <c r="A29" s="32"/>
      <c r="B29" s="122" t="s">
        <v>6</v>
      </c>
      <c r="C29" s="123"/>
      <c r="E29" s="52" t="s">
        <v>161</v>
      </c>
      <c r="F29" s="14"/>
      <c r="G29" s="14"/>
      <c r="H29" s="14"/>
      <c r="I29" s="14"/>
      <c r="J29" s="14"/>
    </row>
    <row r="30" spans="1:10" ht="14.1" customHeight="1" x14ac:dyDescent="0.3">
      <c r="A30" s="32"/>
      <c r="B30" s="33"/>
      <c r="C30" s="121" t="s">
        <v>6</v>
      </c>
      <c r="D30" s="123"/>
      <c r="E30" s="52" t="s">
        <v>157</v>
      </c>
      <c r="F30" s="161">
        <v>0</v>
      </c>
      <c r="G30" s="365">
        <v>0</v>
      </c>
      <c r="H30" s="365">
        <v>0</v>
      </c>
      <c r="I30" s="365">
        <v>0</v>
      </c>
      <c r="J30" s="365">
        <v>0</v>
      </c>
    </row>
    <row r="31" spans="1:10" ht="14.1" customHeight="1" x14ac:dyDescent="0.3">
      <c r="A31" s="32"/>
      <c r="B31" s="33"/>
      <c r="C31" s="635" t="s">
        <v>242</v>
      </c>
      <c r="D31" s="636"/>
      <c r="E31" s="52"/>
      <c r="F31" s="22">
        <v>20000</v>
      </c>
      <c r="G31" s="19">
        <v>0</v>
      </c>
      <c r="H31" s="14">
        <v>20000</v>
      </c>
      <c r="I31" s="22">
        <f>SUM(G31:H31)</f>
        <v>20000</v>
      </c>
      <c r="J31" s="22">
        <f>[2]Sheet1!$M$31</f>
        <v>20000</v>
      </c>
    </row>
    <row r="32" spans="1:10" ht="14.1" customHeight="1" x14ac:dyDescent="0.3">
      <c r="A32" s="32"/>
      <c r="B32" s="33"/>
      <c r="C32" s="259" t="s">
        <v>303</v>
      </c>
      <c r="D32" s="258"/>
      <c r="E32" s="52"/>
      <c r="F32" s="298"/>
      <c r="G32" s="364"/>
      <c r="H32" s="364"/>
      <c r="I32" s="364"/>
      <c r="J32" s="364"/>
    </row>
    <row r="33" spans="1:10" ht="14.1" customHeight="1" x14ac:dyDescent="0.3">
      <c r="A33" s="32"/>
      <c r="B33" s="618" t="s">
        <v>87</v>
      </c>
      <c r="C33" s="618"/>
      <c r="D33" s="619"/>
      <c r="E33" s="84"/>
      <c r="F33" s="17">
        <f>SUM(F13,F14,F15,F24,F30,F31)</f>
        <v>2088601.82</v>
      </c>
      <c r="G33" s="17">
        <f t="shared" ref="G33:J33" si="3">SUM(G13,G14,G15,G24,G31)</f>
        <v>1099326.3999999999</v>
      </c>
      <c r="H33" s="17">
        <f t="shared" si="3"/>
        <v>1120846.6000000001</v>
      </c>
      <c r="I33" s="17">
        <f>SUM(I13,I14,I15,I24,I31)</f>
        <v>2220173</v>
      </c>
      <c r="J33" s="17">
        <f t="shared" si="3"/>
        <v>2328112</v>
      </c>
    </row>
    <row r="34" spans="1:10" ht="14.1" customHeight="1" x14ac:dyDescent="0.3">
      <c r="A34" s="187"/>
      <c r="B34" s="55"/>
      <c r="C34" s="55"/>
      <c r="D34" s="55"/>
      <c r="E34" s="29"/>
      <c r="F34" s="197" t="s">
        <v>54</v>
      </c>
      <c r="G34" s="197"/>
      <c r="H34" s="197"/>
      <c r="I34" s="197"/>
      <c r="J34" s="197"/>
    </row>
    <row r="35" spans="1:10" ht="14.1" customHeight="1" x14ac:dyDescent="0.3">
      <c r="A35" s="33"/>
      <c r="B35" s="172"/>
      <c r="C35" s="172"/>
      <c r="D35" s="172"/>
      <c r="E35" s="174"/>
      <c r="F35" s="58"/>
      <c r="G35" s="58"/>
      <c r="H35" s="58"/>
      <c r="I35" s="58"/>
      <c r="J35" s="58"/>
    </row>
    <row r="36" spans="1:10" ht="14.1" customHeight="1" x14ac:dyDescent="0.3">
      <c r="A36" s="33"/>
      <c r="B36" s="264"/>
      <c r="C36" s="264"/>
      <c r="D36" s="264"/>
      <c r="E36" s="271"/>
      <c r="F36" s="58"/>
      <c r="G36" s="58" t="s">
        <v>54</v>
      </c>
      <c r="H36" s="58"/>
      <c r="I36" s="58"/>
    </row>
    <row r="37" spans="1:10" ht="14.1" customHeight="1" x14ac:dyDescent="0.3">
      <c r="A37" s="33"/>
      <c r="B37" s="264"/>
      <c r="C37" s="264"/>
      <c r="D37" s="264"/>
      <c r="E37" s="271"/>
      <c r="F37" s="58"/>
      <c r="G37" s="58"/>
      <c r="H37" s="58"/>
      <c r="I37" s="58"/>
      <c r="J37" s="58"/>
    </row>
    <row r="38" spans="1:10" ht="14.1" customHeight="1" x14ac:dyDescent="0.3">
      <c r="A38" s="33"/>
      <c r="B38" s="172"/>
      <c r="C38" s="172"/>
      <c r="D38" s="172"/>
      <c r="E38" s="174"/>
      <c r="F38" s="58"/>
      <c r="G38" s="58"/>
      <c r="H38" s="58"/>
      <c r="I38" s="58"/>
      <c r="J38" s="58"/>
    </row>
    <row r="39" spans="1:10" ht="14.1" customHeight="1" x14ac:dyDescent="0.3">
      <c r="A39" s="33"/>
      <c r="B39" s="264"/>
      <c r="C39" s="264"/>
      <c r="D39" s="264"/>
      <c r="E39" s="271"/>
      <c r="F39" s="58"/>
      <c r="G39" s="58"/>
      <c r="H39" s="58"/>
      <c r="I39" s="58"/>
      <c r="J39" s="58"/>
    </row>
    <row r="40" spans="1:10" ht="14.1" customHeight="1" x14ac:dyDescent="0.3">
      <c r="A40" s="33"/>
      <c r="B40" s="264"/>
      <c r="C40" s="264"/>
      <c r="D40" s="264"/>
      <c r="E40" s="271"/>
      <c r="F40" s="58"/>
      <c r="G40" s="58"/>
      <c r="H40" s="58"/>
      <c r="I40" s="58"/>
      <c r="J40" s="58"/>
    </row>
    <row r="41" spans="1:10" ht="19.5" customHeight="1" thickBot="1" x14ac:dyDescent="0.35">
      <c r="A41" s="680" t="s">
        <v>45</v>
      </c>
      <c r="B41" s="680"/>
      <c r="C41" s="680"/>
      <c r="D41" s="680"/>
      <c r="E41" s="271"/>
      <c r="F41" s="58"/>
      <c r="G41" s="58"/>
      <c r="H41" s="58"/>
      <c r="I41" s="58"/>
      <c r="J41" s="202" t="s">
        <v>223</v>
      </c>
    </row>
    <row r="42" spans="1:10" ht="14.1" customHeight="1" thickBot="1" x14ac:dyDescent="0.35">
      <c r="A42" s="25"/>
      <c r="B42" s="26"/>
      <c r="C42" s="26"/>
      <c r="D42" s="26"/>
      <c r="E42" s="27"/>
      <c r="F42" s="278"/>
      <c r="G42" s="642" t="s">
        <v>20</v>
      </c>
      <c r="H42" s="642"/>
      <c r="I42" s="642"/>
      <c r="J42" s="615" t="s">
        <v>25</v>
      </c>
    </row>
    <row r="43" spans="1:10" ht="14.1" customHeight="1" x14ac:dyDescent="0.3">
      <c r="A43" s="646" t="s">
        <v>1</v>
      </c>
      <c r="B43" s="647"/>
      <c r="C43" s="647"/>
      <c r="D43" s="643"/>
      <c r="E43" s="685" t="s">
        <v>17</v>
      </c>
      <c r="F43" s="279" t="s">
        <v>18</v>
      </c>
      <c r="G43" s="644" t="s">
        <v>19</v>
      </c>
      <c r="H43" s="644" t="s">
        <v>24</v>
      </c>
      <c r="I43" s="644" t="s">
        <v>23</v>
      </c>
      <c r="J43" s="616"/>
    </row>
    <row r="44" spans="1:10" ht="14.1" customHeight="1" thickBot="1" x14ac:dyDescent="0.35">
      <c r="A44" s="688"/>
      <c r="B44" s="689"/>
      <c r="C44" s="689"/>
      <c r="D44" s="690"/>
      <c r="E44" s="686"/>
      <c r="F44" s="291" t="s">
        <v>19</v>
      </c>
      <c r="G44" s="687"/>
      <c r="H44" s="687"/>
      <c r="I44" s="687"/>
      <c r="J44" s="291" t="s">
        <v>26</v>
      </c>
    </row>
    <row r="45" spans="1:10" ht="13.05" customHeight="1" x14ac:dyDescent="0.3">
      <c r="A45" s="691"/>
      <c r="B45" s="692"/>
      <c r="C45" s="692"/>
      <c r="D45" s="693"/>
      <c r="E45" s="289"/>
      <c r="F45" s="289"/>
      <c r="G45" s="289"/>
      <c r="H45" s="289"/>
      <c r="I45" s="289"/>
      <c r="J45" s="289"/>
    </row>
    <row r="46" spans="1:10" ht="13.05" customHeight="1" x14ac:dyDescent="0.3">
      <c r="A46" s="11" t="s">
        <v>7</v>
      </c>
      <c r="B46" s="13"/>
      <c r="C46" s="20"/>
      <c r="D46" s="44"/>
      <c r="E46" s="84"/>
      <c r="F46" s="14"/>
      <c r="G46" s="14"/>
      <c r="H46" s="14"/>
      <c r="I46" s="14"/>
      <c r="J46" s="14"/>
    </row>
    <row r="47" spans="1:10" ht="13.05" customHeight="1" x14ac:dyDescent="0.3">
      <c r="A47" s="11"/>
      <c r="B47" s="620" t="s">
        <v>8</v>
      </c>
      <c r="C47" s="621"/>
      <c r="D47" s="622"/>
      <c r="E47" s="52" t="s">
        <v>121</v>
      </c>
      <c r="F47" s="22"/>
      <c r="G47" s="22"/>
      <c r="H47" s="22"/>
      <c r="I47" s="22"/>
      <c r="J47" s="22"/>
    </row>
    <row r="48" spans="1:10" ht="13.05" customHeight="1" x14ac:dyDescent="0.3">
      <c r="A48" s="11"/>
      <c r="B48" s="128"/>
      <c r="C48" s="620" t="s">
        <v>8</v>
      </c>
      <c r="D48" s="622"/>
      <c r="E48" s="52" t="s">
        <v>114</v>
      </c>
      <c r="F48" s="22">
        <v>21523</v>
      </c>
      <c r="G48" s="22">
        <v>4900</v>
      </c>
      <c r="H48" s="22">
        <v>95100</v>
      </c>
      <c r="I48" s="22">
        <f>SUM(G48:H48)</f>
        <v>100000</v>
      </c>
      <c r="J48" s="22">
        <v>100000</v>
      </c>
    </row>
    <row r="49" spans="1:15" ht="13.05" customHeight="1" x14ac:dyDescent="0.3">
      <c r="A49" s="11"/>
      <c r="B49" s="620" t="s">
        <v>9</v>
      </c>
      <c r="C49" s="621"/>
      <c r="D49" s="622"/>
      <c r="E49" s="52" t="s">
        <v>122</v>
      </c>
      <c r="F49" s="22"/>
      <c r="G49" s="22"/>
      <c r="H49" s="22"/>
      <c r="I49" s="22"/>
      <c r="J49" s="22"/>
    </row>
    <row r="50" spans="1:15" ht="13.05" customHeight="1" x14ac:dyDescent="0.3">
      <c r="A50" s="11"/>
      <c r="B50" s="128"/>
      <c r="C50" s="620" t="s">
        <v>50</v>
      </c>
      <c r="D50" s="622"/>
      <c r="E50" s="52" t="s">
        <v>115</v>
      </c>
      <c r="F50" s="22">
        <v>170607</v>
      </c>
      <c r="G50" s="22">
        <v>9100</v>
      </c>
      <c r="H50" s="22">
        <v>110900</v>
      </c>
      <c r="I50" s="22">
        <f>SUM(G50:H50)</f>
        <v>120000</v>
      </c>
      <c r="J50" s="22">
        <v>120000</v>
      </c>
    </row>
    <row r="51" spans="1:15" ht="13.05" customHeight="1" x14ac:dyDescent="0.3">
      <c r="A51" s="11"/>
      <c r="B51" s="620" t="s">
        <v>10</v>
      </c>
      <c r="C51" s="621"/>
      <c r="D51" s="622"/>
      <c r="E51" s="52" t="s">
        <v>123</v>
      </c>
      <c r="F51" s="366">
        <f>SUM(F52,F53)</f>
        <v>55236.5</v>
      </c>
      <c r="G51" s="366">
        <f>SUM(G52,G53)</f>
        <v>2612</v>
      </c>
      <c r="H51" s="366">
        <f>SUM(H52,H53)</f>
        <v>87388</v>
      </c>
      <c r="I51" s="366">
        <f>SUM(G51:H51)</f>
        <v>90000</v>
      </c>
      <c r="J51" s="366"/>
    </row>
    <row r="52" spans="1:15" ht="13.05" customHeight="1" x14ac:dyDescent="0.3">
      <c r="A52" s="11"/>
      <c r="B52" s="128"/>
      <c r="C52" s="620" t="s">
        <v>35</v>
      </c>
      <c r="D52" s="622"/>
      <c r="E52" s="52" t="s">
        <v>116</v>
      </c>
      <c r="F52" s="22">
        <v>55236.5</v>
      </c>
      <c r="G52" s="22">
        <v>2612</v>
      </c>
      <c r="H52" s="22">
        <v>57388</v>
      </c>
      <c r="I52" s="22">
        <f>SUM(G52:H52)</f>
        <v>60000</v>
      </c>
      <c r="J52" s="22">
        <v>60000</v>
      </c>
      <c r="O52" s="39" t="s">
        <v>54</v>
      </c>
    </row>
    <row r="53" spans="1:15" ht="13.05" customHeight="1" x14ac:dyDescent="0.3">
      <c r="A53" s="11"/>
      <c r="B53" s="119"/>
      <c r="C53" s="635" t="s">
        <v>190</v>
      </c>
      <c r="D53" s="622"/>
      <c r="E53" s="52" t="s">
        <v>117</v>
      </c>
      <c r="F53" s="22">
        <v>0</v>
      </c>
      <c r="G53" s="22">
        <v>0</v>
      </c>
      <c r="H53" s="22">
        <v>30000</v>
      </c>
      <c r="I53" s="22">
        <f>SUM(G53:H53)</f>
        <v>30000</v>
      </c>
      <c r="J53" s="239">
        <v>30000</v>
      </c>
    </row>
    <row r="54" spans="1:15" ht="13.05" customHeight="1" x14ac:dyDescent="0.3">
      <c r="A54" s="11"/>
      <c r="B54" s="620" t="s">
        <v>73</v>
      </c>
      <c r="C54" s="621"/>
      <c r="D54" s="622"/>
      <c r="E54" s="52" t="s">
        <v>125</v>
      </c>
      <c r="F54" s="366">
        <f>SUM(F55,F56)</f>
        <v>50713</v>
      </c>
      <c r="G54" s="366">
        <f>SUM(G55,G56)</f>
        <v>21100</v>
      </c>
      <c r="H54" s="366">
        <f>SUM(H55,H56)</f>
        <v>25500</v>
      </c>
      <c r="I54" s="366">
        <f t="shared" ref="I54:I60" si="4">SUM(G54:H54)</f>
        <v>46600</v>
      </c>
      <c r="J54" s="366"/>
    </row>
    <row r="55" spans="1:15" ht="13.05" customHeight="1" x14ac:dyDescent="0.3">
      <c r="A55" s="11"/>
      <c r="B55" s="128"/>
      <c r="C55" s="620" t="s">
        <v>99</v>
      </c>
      <c r="D55" s="622"/>
      <c r="E55" s="52" t="s">
        <v>119</v>
      </c>
      <c r="F55" s="22">
        <v>28537</v>
      </c>
      <c r="G55" s="22">
        <v>15600</v>
      </c>
      <c r="H55" s="22">
        <v>6000</v>
      </c>
      <c r="I55" s="22">
        <f>SUM(G55:H55)</f>
        <v>21600</v>
      </c>
      <c r="J55" s="22">
        <v>30000</v>
      </c>
    </row>
    <row r="56" spans="1:15" ht="13.05" customHeight="1" x14ac:dyDescent="0.3">
      <c r="A56" s="11"/>
      <c r="B56" s="128"/>
      <c r="C56" s="620" t="s">
        <v>112</v>
      </c>
      <c r="D56" s="622"/>
      <c r="E56" s="52" t="s">
        <v>120</v>
      </c>
      <c r="F56" s="22">
        <v>22176</v>
      </c>
      <c r="G56" s="22">
        <v>5500</v>
      </c>
      <c r="H56" s="22">
        <v>19500</v>
      </c>
      <c r="I56" s="22">
        <f>SUM(G56:H56)</f>
        <v>25000</v>
      </c>
      <c r="J56" s="22">
        <v>25000</v>
      </c>
    </row>
    <row r="57" spans="1:15" ht="13.05" customHeight="1" x14ac:dyDescent="0.3">
      <c r="A57" s="11"/>
      <c r="B57" s="620" t="s">
        <v>13</v>
      </c>
      <c r="C57" s="620"/>
      <c r="D57" s="636"/>
      <c r="E57" s="52" t="s">
        <v>166</v>
      </c>
      <c r="F57" s="365">
        <f>SUM(F58:F59)</f>
        <v>3060</v>
      </c>
      <c r="G57" s="365">
        <f t="shared" ref="G57" si="5">SUM(G58:G59)</f>
        <v>9345</v>
      </c>
      <c r="H57" s="366">
        <f>SUM(H58,H59,H62)</f>
        <v>10960</v>
      </c>
      <c r="I57" s="366">
        <f t="shared" si="4"/>
        <v>20305</v>
      </c>
      <c r="J57" s="366"/>
    </row>
    <row r="58" spans="1:15" ht="13.05" customHeight="1" x14ac:dyDescent="0.3">
      <c r="A58" s="11"/>
      <c r="B58" s="119"/>
      <c r="C58" s="635" t="s">
        <v>102</v>
      </c>
      <c r="D58" s="622"/>
      <c r="E58" s="52" t="s">
        <v>167</v>
      </c>
      <c r="F58" s="22">
        <v>3060</v>
      </c>
      <c r="G58" s="22">
        <v>6500</v>
      </c>
      <c r="H58" s="22">
        <v>2500</v>
      </c>
      <c r="I58" s="22">
        <f>SUM(G58:H58)</f>
        <v>9000</v>
      </c>
      <c r="J58" s="22">
        <v>19000</v>
      </c>
    </row>
    <row r="59" spans="1:15" ht="13.05" customHeight="1" x14ac:dyDescent="0.3">
      <c r="A59" s="11"/>
      <c r="B59" s="119"/>
      <c r="C59" s="129" t="s">
        <v>103</v>
      </c>
      <c r="D59" s="126"/>
      <c r="E59" s="52" t="s">
        <v>168</v>
      </c>
      <c r="F59" s="22">
        <v>0</v>
      </c>
      <c r="G59" s="22">
        <v>2845</v>
      </c>
      <c r="H59" s="22">
        <v>7155</v>
      </c>
      <c r="I59" s="22">
        <f>SUM(G59:H59)</f>
        <v>10000</v>
      </c>
      <c r="J59" s="22">
        <v>10000</v>
      </c>
    </row>
    <row r="60" spans="1:15" ht="13.05" customHeight="1" x14ac:dyDescent="0.3">
      <c r="A60" s="11"/>
      <c r="B60" s="620" t="s">
        <v>75</v>
      </c>
      <c r="C60" s="620"/>
      <c r="D60" s="636"/>
      <c r="E60" s="52" t="s">
        <v>172</v>
      </c>
      <c r="F60" s="22">
        <v>0</v>
      </c>
      <c r="G60" s="365">
        <f t="shared" ref="G60" si="6">SUM(G61:G62)</f>
        <v>108695</v>
      </c>
      <c r="H60" s="365">
        <v>0</v>
      </c>
      <c r="I60" s="365">
        <f t="shared" si="4"/>
        <v>108695</v>
      </c>
      <c r="J60" s="22">
        <v>0</v>
      </c>
    </row>
    <row r="61" spans="1:15" ht="13.05" customHeight="1" x14ac:dyDescent="0.3">
      <c r="A61" s="11"/>
      <c r="B61" s="128"/>
      <c r="C61" s="620" t="s">
        <v>196</v>
      </c>
      <c r="D61" s="636"/>
      <c r="E61" s="52" t="s">
        <v>197</v>
      </c>
      <c r="F61" s="22">
        <v>0</v>
      </c>
      <c r="G61" s="22">
        <v>0</v>
      </c>
      <c r="H61" s="22">
        <v>0</v>
      </c>
      <c r="I61" s="22">
        <v>0</v>
      </c>
      <c r="J61" s="22"/>
    </row>
    <row r="62" spans="1:15" ht="13.05" customHeight="1" x14ac:dyDescent="0.3">
      <c r="A62" s="11"/>
      <c r="B62" s="128"/>
      <c r="C62" s="620" t="s">
        <v>75</v>
      </c>
      <c r="D62" s="622"/>
      <c r="E62" s="52" t="s">
        <v>179</v>
      </c>
      <c r="F62" s="22">
        <v>423651</v>
      </c>
      <c r="G62" s="22">
        <v>108695</v>
      </c>
      <c r="H62" s="22">
        <v>1305</v>
      </c>
      <c r="I62" s="22">
        <f>SUM(G62:H62)</f>
        <v>110000</v>
      </c>
      <c r="J62" s="22">
        <v>0</v>
      </c>
    </row>
    <row r="63" spans="1:15" ht="13.05" customHeight="1" x14ac:dyDescent="0.3">
      <c r="A63" s="11"/>
      <c r="B63" s="128"/>
      <c r="C63" s="620" t="s">
        <v>319</v>
      </c>
      <c r="D63" s="636"/>
      <c r="E63" s="52"/>
      <c r="F63" s="298">
        <v>0</v>
      </c>
      <c r="G63" s="298">
        <v>0</v>
      </c>
      <c r="H63" s="298">
        <v>0</v>
      </c>
      <c r="I63" s="298">
        <v>0</v>
      </c>
      <c r="J63" s="298">
        <v>100000</v>
      </c>
    </row>
    <row r="64" spans="1:15" ht="13.05" customHeight="1" x14ac:dyDescent="0.3">
      <c r="A64" s="38"/>
      <c r="B64" s="618" t="s">
        <v>88</v>
      </c>
      <c r="C64" s="618"/>
      <c r="D64" s="619"/>
      <c r="E64" s="84"/>
      <c r="F64" s="17">
        <f>SUM(F48,F50,F51,F54,F57,F60,F62)</f>
        <v>724790.5</v>
      </c>
      <c r="G64" s="17">
        <f t="shared" ref="G64" si="7">SUM(G48,G50,G51,G54,G57,G60)</f>
        <v>155752</v>
      </c>
      <c r="H64" s="17">
        <f>SUM(H48,H50,H51,H54,H57,H60)</f>
        <v>329848</v>
      </c>
      <c r="I64" s="17">
        <f>SUM(I48,I50,I51,I54,I57,I60)</f>
        <v>485600</v>
      </c>
      <c r="J64" s="17">
        <f>SUM(J48:J63)</f>
        <v>494000</v>
      </c>
    </row>
    <row r="65" spans="1:10" ht="13.05" customHeight="1" x14ac:dyDescent="0.3">
      <c r="A65" s="651" t="s">
        <v>15</v>
      </c>
      <c r="B65" s="618"/>
      <c r="C65" s="618"/>
      <c r="D65" s="619"/>
      <c r="E65" s="84"/>
      <c r="F65" s="17"/>
      <c r="G65" s="17"/>
      <c r="H65" s="17"/>
      <c r="I65" s="17"/>
      <c r="J65" s="17"/>
    </row>
    <row r="66" spans="1:10" ht="13.05" customHeight="1" x14ac:dyDescent="0.3">
      <c r="A66" s="38"/>
      <c r="B66" s="621" t="s">
        <v>86</v>
      </c>
      <c r="C66" s="621"/>
      <c r="D66" s="622"/>
      <c r="E66" s="52" t="s">
        <v>180</v>
      </c>
      <c r="F66" s="53"/>
      <c r="G66" s="53"/>
      <c r="H66" s="53"/>
      <c r="I66" s="53"/>
      <c r="J66" s="53"/>
    </row>
    <row r="67" spans="1:10" ht="13.05" customHeight="1" x14ac:dyDescent="0.3">
      <c r="A67" s="38"/>
      <c r="B67" s="125"/>
      <c r="C67" s="633" t="s">
        <v>110</v>
      </c>
      <c r="D67" s="634"/>
      <c r="E67" s="52" t="s">
        <v>181</v>
      </c>
      <c r="F67" s="53">
        <v>0</v>
      </c>
      <c r="G67" s="53">
        <v>0</v>
      </c>
      <c r="H67" s="53">
        <v>0</v>
      </c>
      <c r="I67" s="53">
        <f t="shared" ref="I67:I74" si="8">SUM(G67:H67)</f>
        <v>0</v>
      </c>
      <c r="J67" s="53">
        <v>0</v>
      </c>
    </row>
    <row r="68" spans="1:10" ht="13.05" customHeight="1" x14ac:dyDescent="0.3">
      <c r="A68" s="38"/>
      <c r="B68" s="385"/>
      <c r="C68" s="468" t="s">
        <v>477</v>
      </c>
      <c r="D68" s="389"/>
      <c r="E68" s="422" t="s">
        <v>351</v>
      </c>
      <c r="F68" s="53">
        <v>0</v>
      </c>
      <c r="G68" s="53">
        <v>0</v>
      </c>
      <c r="H68" s="53">
        <v>10000</v>
      </c>
      <c r="I68" s="53">
        <f t="shared" si="8"/>
        <v>10000</v>
      </c>
      <c r="J68" s="53">
        <v>0</v>
      </c>
    </row>
    <row r="69" spans="1:10" s="421" customFormat="1" ht="13.05" customHeight="1" x14ac:dyDescent="0.3">
      <c r="A69" s="38"/>
      <c r="B69" s="466"/>
      <c r="C69" s="468" t="s">
        <v>478</v>
      </c>
      <c r="D69" s="469"/>
      <c r="E69" s="422" t="s">
        <v>287</v>
      </c>
      <c r="F69" s="53">
        <v>0</v>
      </c>
      <c r="G69" s="53">
        <v>0</v>
      </c>
      <c r="H69" s="53">
        <v>40000</v>
      </c>
      <c r="I69" s="53">
        <f t="shared" si="8"/>
        <v>40000</v>
      </c>
      <c r="J69" s="53">
        <v>0</v>
      </c>
    </row>
    <row r="70" spans="1:10" ht="13.05" customHeight="1" x14ac:dyDescent="0.3">
      <c r="A70" s="38"/>
      <c r="B70" s="125"/>
      <c r="C70" s="635" t="s">
        <v>479</v>
      </c>
      <c r="D70" s="622"/>
      <c r="E70" s="52" t="s">
        <v>356</v>
      </c>
      <c r="F70" s="53">
        <v>0</v>
      </c>
      <c r="G70" s="53">
        <v>30000</v>
      </c>
      <c r="H70" s="53">
        <v>20000</v>
      </c>
      <c r="I70" s="53">
        <f t="shared" si="8"/>
        <v>50000</v>
      </c>
      <c r="J70" s="53">
        <v>0</v>
      </c>
    </row>
    <row r="71" spans="1:10" s="421" customFormat="1" ht="13.05" customHeight="1" x14ac:dyDescent="0.3">
      <c r="A71" s="38"/>
      <c r="B71" s="562"/>
      <c r="C71" s="566" t="s">
        <v>577</v>
      </c>
      <c r="D71" s="563"/>
      <c r="E71" s="422"/>
      <c r="F71" s="53">
        <v>0</v>
      </c>
      <c r="G71" s="53">
        <v>0</v>
      </c>
      <c r="H71" s="53">
        <v>0</v>
      </c>
      <c r="I71" s="53">
        <f>SUM(G71:H71)</f>
        <v>0</v>
      </c>
      <c r="J71" s="53">
        <v>50000</v>
      </c>
    </row>
    <row r="72" spans="1:10" s="421" customFormat="1" ht="13.05" customHeight="1" x14ac:dyDescent="0.3">
      <c r="A72" s="38"/>
      <c r="B72" s="592" t="s">
        <v>111</v>
      </c>
      <c r="C72" s="594"/>
      <c r="D72" s="593"/>
      <c r="E72" s="422" t="s">
        <v>183</v>
      </c>
      <c r="F72" s="53"/>
      <c r="G72" s="53"/>
      <c r="H72" s="53"/>
      <c r="I72" s="53"/>
      <c r="J72" s="53"/>
    </row>
    <row r="73" spans="1:10" s="421" customFormat="1" ht="13.05" customHeight="1" x14ac:dyDescent="0.3">
      <c r="A73" s="38"/>
      <c r="B73" s="562"/>
      <c r="C73" s="566" t="s">
        <v>576</v>
      </c>
      <c r="D73" s="563"/>
      <c r="E73" s="422"/>
      <c r="F73" s="53">
        <v>0</v>
      </c>
      <c r="G73" s="53">
        <v>0</v>
      </c>
      <c r="H73" s="53">
        <v>0</v>
      </c>
      <c r="I73" s="53">
        <f t="shared" si="8"/>
        <v>0</v>
      </c>
      <c r="J73" s="53">
        <v>200000</v>
      </c>
    </row>
    <row r="74" spans="1:10" ht="13.05" customHeight="1" x14ac:dyDescent="0.3">
      <c r="A74" s="38"/>
      <c r="B74" s="618" t="s">
        <v>89</v>
      </c>
      <c r="C74" s="618"/>
      <c r="D74" s="619"/>
      <c r="E74" s="84"/>
      <c r="F74" s="37">
        <f>SUM(F67:F73)</f>
        <v>0</v>
      </c>
      <c r="G74" s="37">
        <f>SUM(G67:G73)</f>
        <v>30000</v>
      </c>
      <c r="H74" s="37">
        <f>SUM(H67:H73)</f>
        <v>70000</v>
      </c>
      <c r="I74" s="37">
        <f t="shared" si="8"/>
        <v>100000</v>
      </c>
      <c r="J74" s="37">
        <f>SUM(J67:J73)</f>
        <v>250000</v>
      </c>
    </row>
    <row r="75" spans="1:10" ht="13.05" customHeight="1" thickBot="1" x14ac:dyDescent="0.35">
      <c r="A75" s="630" t="s">
        <v>16</v>
      </c>
      <c r="B75" s="631"/>
      <c r="C75" s="631"/>
      <c r="D75" s="632"/>
      <c r="E75" s="30"/>
      <c r="F75" s="152">
        <f>SUM(F74,F64,F33)</f>
        <v>2813392.3200000003</v>
      </c>
      <c r="G75" s="152">
        <f>SUM(G74,G64,G33)</f>
        <v>1285078.3999999999</v>
      </c>
      <c r="H75" s="152">
        <f>SUM(H74,H64,H33)</f>
        <v>1520694.6</v>
      </c>
      <c r="I75" s="152">
        <f>SUM(I74,I64,I33)</f>
        <v>2805773</v>
      </c>
      <c r="J75" s="152">
        <f>SUM(J74,J64,J33)</f>
        <v>3072112</v>
      </c>
    </row>
    <row r="76" spans="1:10" ht="13.05" customHeight="1" thickTop="1" x14ac:dyDescent="0.3">
      <c r="A76" s="13"/>
      <c r="B76" s="13"/>
      <c r="C76" s="20"/>
      <c r="D76" s="20"/>
      <c r="E76" s="83"/>
      <c r="F76" s="58"/>
      <c r="G76" s="58"/>
      <c r="H76" s="58"/>
      <c r="I76" s="58"/>
      <c r="J76" s="58"/>
    </row>
    <row r="77" spans="1:10" s="333" customFormat="1" ht="13.05" customHeight="1" x14ac:dyDescent="0.3">
      <c r="A77" s="333" t="s">
        <v>28</v>
      </c>
      <c r="E77" s="334" t="s">
        <v>30</v>
      </c>
      <c r="F77" s="335"/>
      <c r="G77" s="335"/>
      <c r="H77" s="335" t="s">
        <v>31</v>
      </c>
      <c r="I77" s="335"/>
      <c r="J77" s="335"/>
    </row>
    <row r="78" spans="1:10" s="333" customFormat="1" ht="13.05" customHeight="1" x14ac:dyDescent="0.3">
      <c r="A78" s="31" t="s">
        <v>28</v>
      </c>
      <c r="B78" s="31"/>
      <c r="C78" s="31"/>
      <c r="D78" s="31"/>
      <c r="E78" s="24" t="s">
        <v>30</v>
      </c>
      <c r="F78" s="48"/>
      <c r="G78" s="48"/>
      <c r="H78" s="40" t="s">
        <v>31</v>
      </c>
      <c r="I78" s="48"/>
      <c r="J78" s="48"/>
    </row>
    <row r="79" spans="1:10" s="333" customFormat="1" ht="13.05" customHeight="1" x14ac:dyDescent="0.3">
      <c r="A79" s="31"/>
      <c r="B79" s="31"/>
      <c r="C79" s="31"/>
      <c r="D79" s="31"/>
      <c r="E79" s="392"/>
      <c r="F79" s="48"/>
      <c r="G79" s="48"/>
      <c r="H79" s="48"/>
      <c r="I79" s="48"/>
      <c r="J79" s="48"/>
    </row>
    <row r="80" spans="1:10" s="333" customFormat="1" ht="13.05" customHeight="1" x14ac:dyDescent="0.3">
      <c r="A80" s="31"/>
      <c r="B80" s="359"/>
      <c r="C80" s="359" t="s">
        <v>390</v>
      </c>
      <c r="D80" s="359"/>
      <c r="E80" s="359"/>
      <c r="F80" s="359" t="s">
        <v>32</v>
      </c>
      <c r="G80" s="359"/>
      <c r="H80" s="360"/>
      <c r="I80" s="359" t="s">
        <v>33</v>
      </c>
      <c r="J80" s="360"/>
    </row>
    <row r="81" spans="1:16" s="333" customFormat="1" ht="13.05" customHeight="1" x14ac:dyDescent="0.3">
      <c r="A81" s="31"/>
      <c r="B81" s="31"/>
      <c r="C81" s="222" t="s">
        <v>29</v>
      </c>
      <c r="D81" s="31"/>
      <c r="E81" s="392"/>
      <c r="F81" s="222" t="s">
        <v>255</v>
      </c>
      <c r="G81" s="31"/>
      <c r="H81" s="48"/>
      <c r="I81" s="222" t="s">
        <v>298</v>
      </c>
      <c r="J81" s="48"/>
    </row>
    <row r="82" spans="1:16" ht="14.1" customHeight="1" x14ac:dyDescent="0.3">
      <c r="P82" s="39" t="s">
        <v>54</v>
      </c>
    </row>
  </sheetData>
  <mergeCells count="58">
    <mergeCell ref="C15:D15"/>
    <mergeCell ref="A10:D10"/>
    <mergeCell ref="A11:D11"/>
    <mergeCell ref="C21:D21"/>
    <mergeCell ref="C22:D22"/>
    <mergeCell ref="B12:D12"/>
    <mergeCell ref="C13:D13"/>
    <mergeCell ref="B14:D14"/>
    <mergeCell ref="C23:D23"/>
    <mergeCell ref="C31:D31"/>
    <mergeCell ref="C16:D16"/>
    <mergeCell ref="C17:D17"/>
    <mergeCell ref="C18:D18"/>
    <mergeCell ref="C19:D19"/>
    <mergeCell ref="C20:D20"/>
    <mergeCell ref="A4:J4"/>
    <mergeCell ref="A6:D6"/>
    <mergeCell ref="G7:I7"/>
    <mergeCell ref="J7:J8"/>
    <mergeCell ref="E8:E9"/>
    <mergeCell ref="I8:I9"/>
    <mergeCell ref="H8:H9"/>
    <mergeCell ref="A8:D9"/>
    <mergeCell ref="G8:G9"/>
    <mergeCell ref="A5:J5"/>
    <mergeCell ref="B54:D54"/>
    <mergeCell ref="B57:D57"/>
    <mergeCell ref="B60:D60"/>
    <mergeCell ref="B64:D64"/>
    <mergeCell ref="A65:D65"/>
    <mergeCell ref="B66:D66"/>
    <mergeCell ref="C62:D62"/>
    <mergeCell ref="C63:D63"/>
    <mergeCell ref="C67:D67"/>
    <mergeCell ref="C70:D70"/>
    <mergeCell ref="B74:D74"/>
    <mergeCell ref="A75:D75"/>
    <mergeCell ref="C61:D61"/>
    <mergeCell ref="J42:J43"/>
    <mergeCell ref="E43:E44"/>
    <mergeCell ref="I43:I44"/>
    <mergeCell ref="A45:D45"/>
    <mergeCell ref="C52:D52"/>
    <mergeCell ref="C53:D53"/>
    <mergeCell ref="C55:D55"/>
    <mergeCell ref="C56:D56"/>
    <mergeCell ref="C58:D58"/>
    <mergeCell ref="B47:D47"/>
    <mergeCell ref="B49:D49"/>
    <mergeCell ref="B51:D51"/>
    <mergeCell ref="C48:D48"/>
    <mergeCell ref="C50:D50"/>
    <mergeCell ref="B33:D33"/>
    <mergeCell ref="G42:I42"/>
    <mergeCell ref="A43:D44"/>
    <mergeCell ref="G43:G44"/>
    <mergeCell ref="H43:H44"/>
    <mergeCell ref="A41:D41"/>
  </mergeCells>
  <pageMargins left="1.2" right="0.39370078740157483" top="0.38" bottom="0.12" header="0.13" footer="0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MSWD (2)</vt:lpstr>
      <vt:lpstr>DILG (2)</vt:lpstr>
      <vt:lpstr>PNP</vt:lpstr>
      <vt:lpstr>MCTC (2)</vt:lpstr>
      <vt:lpstr>COA (2)</vt:lpstr>
      <vt:lpstr>BOF</vt:lpstr>
      <vt:lpstr>National Office (2)</vt:lpstr>
      <vt:lpstr>SPA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2020-12-18T08:25:57Z</cp:lastPrinted>
  <dcterms:created xsi:type="dcterms:W3CDTF">2016-07-14T06:06:02Z</dcterms:created>
  <dcterms:modified xsi:type="dcterms:W3CDTF">2020-12-18T08:30:46Z</dcterms:modified>
</cp:coreProperties>
</file>